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BU30" i="1" l="1"/>
  <c r="BT30" i="1"/>
  <c r="BS30" i="1" s="1"/>
  <c r="BR30" i="1"/>
  <c r="BG30" i="1"/>
  <c r="BF30" i="1"/>
  <c r="BE30" i="1"/>
  <c r="BD30" i="1"/>
  <c r="BH30" i="1" s="1"/>
  <c r="BI30" i="1" s="1"/>
  <c r="BC30" i="1"/>
  <c r="AZ30" i="1"/>
  <c r="AX30" i="1"/>
  <c r="AS30" i="1"/>
  <c r="AM30" i="1"/>
  <c r="AL30" i="1"/>
  <c r="AG30" i="1"/>
  <c r="AE30" i="1" s="1"/>
  <c r="W30" i="1"/>
  <c r="V30" i="1"/>
  <c r="U30" i="1" s="1"/>
  <c r="N30" i="1"/>
  <c r="AF30" i="1" l="1"/>
  <c r="I30" i="1"/>
  <c r="G30" i="1"/>
  <c r="L30" i="1"/>
  <c r="H30" i="1"/>
  <c r="AV30" i="1" s="1"/>
  <c r="Q30" i="1"/>
  <c r="AU30" i="1"/>
  <c r="AW30" i="1" s="1"/>
  <c r="CE29" i="1"/>
  <c r="CD29" i="1"/>
  <c r="CB29" i="1"/>
  <c r="CC29" i="1" s="1"/>
  <c r="BG29" i="1"/>
  <c r="BF29" i="1"/>
  <c r="BE29" i="1"/>
  <c r="BD29" i="1"/>
  <c r="BH29" i="1" s="1"/>
  <c r="BI29" i="1" s="1"/>
  <c r="BC29" i="1"/>
  <c r="AX29" i="1" s="1"/>
  <c r="AZ29" i="1"/>
  <c r="AS29" i="1"/>
  <c r="AL29" i="1"/>
  <c r="AM29" i="1" s="1"/>
  <c r="AG29" i="1"/>
  <c r="AE29" i="1" s="1"/>
  <c r="W29" i="1"/>
  <c r="V29" i="1"/>
  <c r="U29" i="1" s="1"/>
  <c r="N29" i="1"/>
  <c r="L29" i="1"/>
  <c r="H29" i="1"/>
  <c r="AV29" i="1" s="1"/>
  <c r="CE28" i="1"/>
  <c r="CD28" i="1"/>
  <c r="CB28" i="1"/>
  <c r="CC28" i="1" s="1"/>
  <c r="BG28" i="1"/>
  <c r="BF28" i="1"/>
  <c r="BE28" i="1"/>
  <c r="BD28" i="1"/>
  <c r="BH28" i="1" s="1"/>
  <c r="BI28" i="1" s="1"/>
  <c r="BC28" i="1"/>
  <c r="AX28" i="1" s="1"/>
  <c r="AZ28" i="1"/>
  <c r="AS28" i="1"/>
  <c r="AL28" i="1"/>
  <c r="AM28" i="1" s="1"/>
  <c r="AG28" i="1"/>
  <c r="AE28" i="1"/>
  <c r="W28" i="1"/>
  <c r="V28" i="1"/>
  <c r="U28" i="1" s="1"/>
  <c r="N28" i="1"/>
  <c r="I28" i="1"/>
  <c r="CE27" i="1"/>
  <c r="CD27" i="1"/>
  <c r="CB27" i="1"/>
  <c r="BG27" i="1"/>
  <c r="BF27" i="1"/>
  <c r="BE27" i="1"/>
  <c r="BD27" i="1"/>
  <c r="BH27" i="1" s="1"/>
  <c r="BI27" i="1" s="1"/>
  <c r="BC27" i="1"/>
  <c r="AX27" i="1" s="1"/>
  <c r="AZ27" i="1"/>
  <c r="AS27" i="1"/>
  <c r="AL27" i="1"/>
  <c r="AM27" i="1" s="1"/>
  <c r="AG27" i="1"/>
  <c r="AE27" i="1" s="1"/>
  <c r="AF27" i="1" s="1"/>
  <c r="W27" i="1"/>
  <c r="V27" i="1"/>
  <c r="U27" i="1" s="1"/>
  <c r="N27" i="1"/>
  <c r="CE26" i="1"/>
  <c r="CD26" i="1"/>
  <c r="CB26" i="1"/>
  <c r="CC26" i="1" s="1"/>
  <c r="AU26" i="1" s="1"/>
  <c r="AW26" i="1" s="1"/>
  <c r="BG26" i="1"/>
  <c r="BF26" i="1"/>
  <c r="BE26" i="1"/>
  <c r="BD26" i="1"/>
  <c r="BH26" i="1" s="1"/>
  <c r="BI26" i="1" s="1"/>
  <c r="BC26" i="1"/>
  <c r="AX26" i="1" s="1"/>
  <c r="AZ26" i="1"/>
  <c r="AS26" i="1"/>
  <c r="AL26" i="1"/>
  <c r="AM26" i="1" s="1"/>
  <c r="AG26" i="1"/>
  <c r="AE26" i="1" s="1"/>
  <c r="G26" i="1" s="1"/>
  <c r="Y26" i="1" s="1"/>
  <c r="W26" i="1"/>
  <c r="U26" i="1" s="1"/>
  <c r="V26" i="1"/>
  <c r="N26" i="1"/>
  <c r="CE25" i="1"/>
  <c r="CD25" i="1"/>
  <c r="CB25" i="1"/>
  <c r="CC25" i="1" s="1"/>
  <c r="BG25" i="1"/>
  <c r="BF25" i="1"/>
  <c r="BE25" i="1"/>
  <c r="BD25" i="1"/>
  <c r="BH25" i="1" s="1"/>
  <c r="BI25" i="1" s="1"/>
  <c r="BC25" i="1"/>
  <c r="AX25" i="1" s="1"/>
  <c r="AZ25" i="1"/>
  <c r="AS25" i="1"/>
  <c r="AL25" i="1"/>
  <c r="AM25" i="1" s="1"/>
  <c r="AG25" i="1"/>
  <c r="AE25" i="1" s="1"/>
  <c r="H25" i="1" s="1"/>
  <c r="AV25" i="1" s="1"/>
  <c r="W25" i="1"/>
  <c r="V25" i="1"/>
  <c r="U25" i="1" s="1"/>
  <c r="N25" i="1"/>
  <c r="CE24" i="1"/>
  <c r="CD24" i="1"/>
  <c r="CC24" i="1"/>
  <c r="AU24" i="1" s="1"/>
  <c r="CB24" i="1"/>
  <c r="BG24" i="1"/>
  <c r="BF24" i="1"/>
  <c r="BE24" i="1"/>
  <c r="BD24" i="1"/>
  <c r="BH24" i="1" s="1"/>
  <c r="BI24" i="1" s="1"/>
  <c r="BC24" i="1"/>
  <c r="AX24" i="1" s="1"/>
  <c r="AZ24" i="1"/>
  <c r="AW24" i="1"/>
  <c r="AS24" i="1"/>
  <c r="AL24" i="1"/>
  <c r="AM24" i="1" s="1"/>
  <c r="AG24" i="1"/>
  <c r="AE24" i="1" s="1"/>
  <c r="I24" i="1" s="1"/>
  <c r="W24" i="1"/>
  <c r="V24" i="1"/>
  <c r="U24" i="1"/>
  <c r="N24" i="1"/>
  <c r="CE23" i="1"/>
  <c r="CD23" i="1"/>
  <c r="CB23" i="1"/>
  <c r="CC23" i="1" s="1"/>
  <c r="BG23" i="1"/>
  <c r="BF23" i="1"/>
  <c r="BE23" i="1"/>
  <c r="BD23" i="1"/>
  <c r="BH23" i="1" s="1"/>
  <c r="BI23" i="1" s="1"/>
  <c r="BC23" i="1"/>
  <c r="AZ23" i="1"/>
  <c r="AX23" i="1"/>
  <c r="AS23" i="1"/>
  <c r="AL23" i="1"/>
  <c r="AM23" i="1" s="1"/>
  <c r="AG23" i="1"/>
  <c r="AE23" i="1" s="1"/>
  <c r="AF23" i="1"/>
  <c r="W23" i="1"/>
  <c r="V23" i="1"/>
  <c r="N23" i="1"/>
  <c r="CE22" i="1"/>
  <c r="CD22" i="1"/>
  <c r="CB22" i="1"/>
  <c r="CC22" i="1" s="1"/>
  <c r="AU22" i="1" s="1"/>
  <c r="AW22" i="1" s="1"/>
  <c r="BG22" i="1"/>
  <c r="BF22" i="1"/>
  <c r="BE22" i="1"/>
  <c r="BD22" i="1"/>
  <c r="BH22" i="1" s="1"/>
  <c r="BI22" i="1" s="1"/>
  <c r="BC22" i="1"/>
  <c r="AX22" i="1" s="1"/>
  <c r="AZ22" i="1"/>
  <c r="AS22" i="1"/>
  <c r="AL22" i="1"/>
  <c r="AM22" i="1" s="1"/>
  <c r="AG22" i="1"/>
  <c r="AE22" i="1" s="1"/>
  <c r="W22" i="1"/>
  <c r="V22" i="1"/>
  <c r="N22" i="1"/>
  <c r="G22" i="1"/>
  <c r="Y22" i="1" s="1"/>
  <c r="CE21" i="1"/>
  <c r="CD21" i="1"/>
  <c r="CB21" i="1"/>
  <c r="CC21" i="1" s="1"/>
  <c r="BG21" i="1"/>
  <c r="BF21" i="1"/>
  <c r="BE21" i="1"/>
  <c r="BD21" i="1"/>
  <c r="BH21" i="1" s="1"/>
  <c r="BI21" i="1" s="1"/>
  <c r="BC21" i="1"/>
  <c r="AZ21" i="1"/>
  <c r="AX21" i="1"/>
  <c r="AS21" i="1"/>
  <c r="AL21" i="1"/>
  <c r="AM21" i="1" s="1"/>
  <c r="AG21" i="1"/>
  <c r="AE21" i="1" s="1"/>
  <c r="W21" i="1"/>
  <c r="V21" i="1"/>
  <c r="U21" i="1" s="1"/>
  <c r="N21" i="1"/>
  <c r="L21" i="1"/>
  <c r="CE20" i="1"/>
  <c r="CD20" i="1"/>
  <c r="CB20" i="1"/>
  <c r="CC20" i="1" s="1"/>
  <c r="BG20" i="1"/>
  <c r="BF20" i="1"/>
  <c r="BE20" i="1"/>
  <c r="BD20" i="1"/>
  <c r="BH20" i="1" s="1"/>
  <c r="BI20" i="1" s="1"/>
  <c r="BC20" i="1"/>
  <c r="AX20" i="1" s="1"/>
  <c r="AZ20" i="1"/>
  <c r="AS20" i="1"/>
  <c r="AL20" i="1"/>
  <c r="AM20" i="1" s="1"/>
  <c r="AG20" i="1"/>
  <c r="AE20" i="1" s="1"/>
  <c r="W20" i="1"/>
  <c r="V20" i="1"/>
  <c r="N20" i="1"/>
  <c r="CE19" i="1"/>
  <c r="CD19" i="1"/>
  <c r="CB19" i="1"/>
  <c r="BG19" i="1"/>
  <c r="BF19" i="1"/>
  <c r="BE19" i="1"/>
  <c r="BD19" i="1"/>
  <c r="BH19" i="1" s="1"/>
  <c r="BI19" i="1" s="1"/>
  <c r="BC19" i="1"/>
  <c r="AZ19" i="1"/>
  <c r="AX19" i="1"/>
  <c r="AS19" i="1"/>
  <c r="AL19" i="1"/>
  <c r="AM19" i="1" s="1"/>
  <c r="AG19" i="1"/>
  <c r="AE19" i="1" s="1"/>
  <c r="I19" i="1" s="1"/>
  <c r="AF19" i="1"/>
  <c r="W19" i="1"/>
  <c r="V19" i="1"/>
  <c r="N19" i="1"/>
  <c r="L19" i="1"/>
  <c r="H19" i="1"/>
  <c r="AV19" i="1" s="1"/>
  <c r="R30" i="1" l="1"/>
  <c r="S30" i="1" s="1"/>
  <c r="AY30" i="1"/>
  <c r="Y30" i="1"/>
  <c r="AU28" i="1"/>
  <c r="Q28" i="1"/>
  <c r="AW28" i="1"/>
  <c r="AU20" i="1"/>
  <c r="AW20" i="1" s="1"/>
  <c r="Q20" i="1"/>
  <c r="L25" i="1"/>
  <c r="Q22" i="1"/>
  <c r="R22" i="1" s="1"/>
  <c r="S22" i="1" s="1"/>
  <c r="Z22" i="1" s="1"/>
  <c r="U20" i="1"/>
  <c r="U22" i="1"/>
  <c r="G19" i="1"/>
  <c r="Y19" i="1" s="1"/>
  <c r="U19" i="1"/>
  <c r="U23" i="1"/>
  <c r="Q26" i="1"/>
  <c r="L20" i="1"/>
  <c r="H20" i="1"/>
  <c r="AV20" i="1" s="1"/>
  <c r="AF20" i="1"/>
  <c r="I20" i="1"/>
  <c r="G20" i="1"/>
  <c r="AY25" i="1"/>
  <c r="R28" i="1"/>
  <c r="S28" i="1" s="1"/>
  <c r="Z28" i="1" s="1"/>
  <c r="Q23" i="1"/>
  <c r="AU23" i="1"/>
  <c r="AW23" i="1" s="1"/>
  <c r="G25" i="1"/>
  <c r="AF25" i="1"/>
  <c r="I25" i="1"/>
  <c r="L28" i="1"/>
  <c r="H28" i="1"/>
  <c r="AV28" i="1" s="1"/>
  <c r="AY28" i="1" s="1"/>
  <c r="G28" i="1"/>
  <c r="AF28" i="1"/>
  <c r="AU29" i="1"/>
  <c r="AY29" i="1" s="1"/>
  <c r="Q29" i="1"/>
  <c r="R20" i="1"/>
  <c r="S20" i="1" s="1"/>
  <c r="Z20" i="1" s="1"/>
  <c r="G21" i="1"/>
  <c r="AF21" i="1"/>
  <c r="I21" i="1"/>
  <c r="L24" i="1"/>
  <c r="H24" i="1"/>
  <c r="AV24" i="1" s="1"/>
  <c r="AY24" i="1" s="1"/>
  <c r="G24" i="1"/>
  <c r="AF24" i="1"/>
  <c r="AU25" i="1"/>
  <c r="Q25" i="1"/>
  <c r="H21" i="1"/>
  <c r="AV21" i="1" s="1"/>
  <c r="AY21" i="1" s="1"/>
  <c r="AF22" i="1"/>
  <c r="I22" i="1"/>
  <c r="L22" i="1"/>
  <c r="H22" i="1"/>
  <c r="AV22" i="1" s="1"/>
  <c r="AY22" i="1" s="1"/>
  <c r="I23" i="1"/>
  <c r="L23" i="1"/>
  <c r="H23" i="1"/>
  <c r="AV23" i="1" s="1"/>
  <c r="G23" i="1"/>
  <c r="CC27" i="1"/>
  <c r="G29" i="1"/>
  <c r="AF29" i="1"/>
  <c r="I29" i="1"/>
  <c r="AW29" i="1"/>
  <c r="CC19" i="1"/>
  <c r="AU21" i="1"/>
  <c r="AW21" i="1" s="1"/>
  <c r="Q21" i="1"/>
  <c r="Q24" i="1"/>
  <c r="AW25" i="1"/>
  <c r="AF26" i="1"/>
  <c r="I26" i="1"/>
  <c r="L26" i="1"/>
  <c r="H26" i="1"/>
  <c r="AV26" i="1" s="1"/>
  <c r="AY26" i="1" s="1"/>
  <c r="R26" i="1"/>
  <c r="S26" i="1" s="1"/>
  <c r="I27" i="1"/>
  <c r="L27" i="1"/>
  <c r="H27" i="1"/>
  <c r="AV27" i="1" s="1"/>
  <c r="G27" i="1"/>
  <c r="T30" i="1" l="1"/>
  <c r="X30" i="1" s="1"/>
  <c r="AA30" i="1"/>
  <c r="AB30" i="1" s="1"/>
  <c r="Z30" i="1"/>
  <c r="O30" i="1"/>
  <c r="M30" i="1" s="1"/>
  <c r="P30" i="1" s="1"/>
  <c r="J30" i="1" s="1"/>
  <c r="K30" i="1" s="1"/>
  <c r="AY20" i="1"/>
  <c r="AY23" i="1"/>
  <c r="R25" i="1"/>
  <c r="S25" i="1" s="1"/>
  <c r="O25" i="1" s="1"/>
  <c r="M25" i="1" s="1"/>
  <c r="P25" i="1" s="1"/>
  <c r="J25" i="1" s="1"/>
  <c r="K25" i="1" s="1"/>
  <c r="R24" i="1"/>
  <c r="S24" i="1" s="1"/>
  <c r="Y29" i="1"/>
  <c r="Y21" i="1"/>
  <c r="T28" i="1"/>
  <c r="X28" i="1" s="1"/>
  <c r="AA28" i="1"/>
  <c r="O20" i="1"/>
  <c r="M20" i="1" s="1"/>
  <c r="P20" i="1" s="1"/>
  <c r="J20" i="1" s="1"/>
  <c r="K20" i="1" s="1"/>
  <c r="Y20" i="1"/>
  <c r="R29" i="1"/>
  <c r="S29" i="1" s="1"/>
  <c r="Y27" i="1"/>
  <c r="R21" i="1"/>
  <c r="S21" i="1" s="1"/>
  <c r="Q27" i="1"/>
  <c r="AU27" i="1"/>
  <c r="AW27" i="1" s="1"/>
  <c r="Y23" i="1"/>
  <c r="O23" i="1"/>
  <c r="M23" i="1" s="1"/>
  <c r="P23" i="1" s="1"/>
  <c r="J23" i="1" s="1"/>
  <c r="K23" i="1" s="1"/>
  <c r="T20" i="1"/>
  <c r="X20" i="1" s="1"/>
  <c r="AA20" i="1"/>
  <c r="Y25" i="1"/>
  <c r="Q19" i="1"/>
  <c r="AU19" i="1"/>
  <c r="R23" i="1"/>
  <c r="S23" i="1" s="1"/>
  <c r="AY27" i="1"/>
  <c r="T26" i="1"/>
  <c r="X26" i="1" s="1"/>
  <c r="AA26" i="1"/>
  <c r="AB26" i="1" s="1"/>
  <c r="O26" i="1"/>
  <c r="M26" i="1" s="1"/>
  <c r="P26" i="1" s="1"/>
  <c r="J26" i="1" s="1"/>
  <c r="K26" i="1" s="1"/>
  <c r="T22" i="1"/>
  <c r="X22" i="1" s="1"/>
  <c r="AA22" i="1"/>
  <c r="AB22" i="1" s="1"/>
  <c r="O22" i="1"/>
  <c r="M22" i="1" s="1"/>
  <c r="P22" i="1" s="1"/>
  <c r="J22" i="1" s="1"/>
  <c r="K22" i="1" s="1"/>
  <c r="O24" i="1"/>
  <c r="M24" i="1" s="1"/>
  <c r="P24" i="1" s="1"/>
  <c r="J24" i="1" s="1"/>
  <c r="K24" i="1" s="1"/>
  <c r="Y24" i="1"/>
  <c r="O28" i="1"/>
  <c r="M28" i="1" s="1"/>
  <c r="P28" i="1" s="1"/>
  <c r="J28" i="1" s="1"/>
  <c r="K28" i="1" s="1"/>
  <c r="Y28" i="1"/>
  <c r="Z26" i="1"/>
  <c r="AB28" i="1" l="1"/>
  <c r="AB20" i="1"/>
  <c r="AA21" i="1"/>
  <c r="T21" i="1"/>
  <c r="X21" i="1" s="1"/>
  <c r="Z21" i="1"/>
  <c r="AA29" i="1"/>
  <c r="AB29" i="1" s="1"/>
  <c r="T29" i="1"/>
  <c r="X29" i="1" s="1"/>
  <c r="Z29" i="1"/>
  <c r="O29" i="1"/>
  <c r="M29" i="1" s="1"/>
  <c r="P29" i="1" s="1"/>
  <c r="J29" i="1" s="1"/>
  <c r="K29" i="1" s="1"/>
  <c r="AY19" i="1"/>
  <c r="AW19" i="1"/>
  <c r="R19" i="1"/>
  <c r="S19" i="1" s="1"/>
  <c r="T24" i="1"/>
  <c r="X24" i="1" s="1"/>
  <c r="AA24" i="1"/>
  <c r="Z24" i="1"/>
  <c r="T23" i="1"/>
  <c r="X23" i="1" s="1"/>
  <c r="AA23" i="1"/>
  <c r="Z23" i="1"/>
  <c r="R27" i="1"/>
  <c r="S27" i="1" s="1"/>
  <c r="O21" i="1"/>
  <c r="M21" i="1" s="1"/>
  <c r="P21" i="1" s="1"/>
  <c r="J21" i="1" s="1"/>
  <c r="K21" i="1" s="1"/>
  <c r="AA25" i="1"/>
  <c r="T25" i="1"/>
  <c r="X25" i="1" s="1"/>
  <c r="Z25" i="1"/>
  <c r="AB23" i="1" l="1"/>
  <c r="T27" i="1"/>
  <c r="X27" i="1" s="1"/>
  <c r="AA27" i="1"/>
  <c r="Z27" i="1"/>
  <c r="O27" i="1"/>
  <c r="M27" i="1" s="1"/>
  <c r="P27" i="1" s="1"/>
  <c r="J27" i="1" s="1"/>
  <c r="K27" i="1" s="1"/>
  <c r="AA19" i="1"/>
  <c r="O19" i="1"/>
  <c r="M19" i="1" s="1"/>
  <c r="P19" i="1" s="1"/>
  <c r="J19" i="1" s="1"/>
  <c r="K19" i="1" s="1"/>
  <c r="Z19" i="1"/>
  <c r="T19" i="1"/>
  <c r="X19" i="1" s="1"/>
  <c r="AB25" i="1"/>
  <c r="AB24" i="1"/>
  <c r="AB21" i="1"/>
  <c r="AB27" i="1" l="1"/>
  <c r="AB19" i="1"/>
</calcChain>
</file>

<file path=xl/sharedStrings.xml><?xml version="1.0" encoding="utf-8"?>
<sst xmlns="http://schemas.openxmlformats.org/spreadsheetml/2006/main" count="1017" uniqueCount="439">
  <si>
    <t>File opened</t>
  </si>
  <si>
    <t>2020-09-08 15:57:56</t>
  </si>
  <si>
    <t>Console s/n</t>
  </si>
  <si>
    <t>68C-812095</t>
  </si>
  <si>
    <t>Console ver</t>
  </si>
  <si>
    <t>Bluestem v.1.4.05</t>
  </si>
  <si>
    <t>Scripts ver</t>
  </si>
  <si>
    <t>2020.04  1.4.05, May 2020</t>
  </si>
  <si>
    <t>Head s/n</t>
  </si>
  <si>
    <t>68H-982085</t>
  </si>
  <si>
    <t>Head ver</t>
  </si>
  <si>
    <t>1.4.2</t>
  </si>
  <si>
    <t>Head cal</t>
  </si>
  <si>
    <t>{"co2bspanconc1": "2475", "tbzero": "0.254194", "co2aspan2": "-0.0307414", "h2oaspan1": "1.00685", "flowmeterzero": "1.00382", "h2obspan2b": "0.069531", "co2aspan2a": "0.312431", "oxygen": "21", "co2aspanconc1": "2475", "h2obspan2": "0", "flowbzero": "0.28968", "flowazero": "0.35803", "co2azero": "0.921054", "chamberpressurezero": "2.63676", "co2bspan2b": "0.308489", "h2obzero": "1.07175", "h2oaspanconc2": "0", "co2bzero": "0.906224", "co2bspan1": "0.99974", "co2bspan2": "-0.0307497", "co2bspan2a": "0.311555", "h2oaspanconc1": "12.3", "ssa_ref": "36120.6", "h2obspanconc2": "0", "h2oaspan2": "0", "tazero": "0.147623", "h2oazero": "1.08538", "co2aspanconc2": "314.9", "h2obspan1": "1.00156", "h2obspanconc1": "12.3", "co2bspanconc2": "314.9", "co2aspan2b": "0.309446", "h2oaspan2a": "0.0703577", "h2oaspan2b": "0.0708394", "h2obspan2a": "0.0694225", "ssb_ref": "31753.4", "co2aspan1": "1.00005"}</t>
  </si>
  <si>
    <t>Chamber type</t>
  </si>
  <si>
    <t>6800-01A</t>
  </si>
  <si>
    <t>Chamber s/n</t>
  </si>
  <si>
    <t>MPF-281845</t>
  </si>
  <si>
    <t>Chamber rev</t>
  </si>
  <si>
    <t>0</t>
  </si>
  <si>
    <t>Chamber cal</t>
  </si>
  <si>
    <t>Fluorometer</t>
  </si>
  <si>
    <t>Flr. Version</t>
  </si>
  <si>
    <t>15:57:56</t>
  </si>
  <si>
    <t>Stability Definition:	ΔH2O (Meas2): Slp&lt;0.5 Per=20	ΔCO2 (Meas2): Slp&lt;0.1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</si>
  <si>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</si>
  <si>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</si>
  <si>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</si>
  <si>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</si>
  <si>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</si>
  <si>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</si>
  <si>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</si>
  <si>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</si>
  <si>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</si>
  <si>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</si>
  <si>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</si>
  <si>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</si>
  <si>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</si>
  <si>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</si>
  <si>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</si>
  <si>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</si>
  <si>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</si>
  <si>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</si>
  <si>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S</t>
  </si>
  <si>
    <t>K</t>
  </si>
  <si>
    <t>Geometry</t>
  </si>
  <si>
    <t>0: Broadleaf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</si>
  <si>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</si>
  <si>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</si>
  <si>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</si>
  <si>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</si>
  <si>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</si>
  <si>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</si>
  <si>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</si>
  <si>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</si>
  <si>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</si>
  <si>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</si>
  <si>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</si>
  <si>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</si>
  <si>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</si>
  <si>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</si>
  <si>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</si>
  <si>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</si>
  <si>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</si>
  <si>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</si>
  <si>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</si>
  <si>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</si>
  <si>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</si>
  <si>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</si>
  <si>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</si>
  <si>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</si>
  <si>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</si>
  <si>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</si>
  <si>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</si>
  <si>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</si>
  <si>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</si>
  <si>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</si>
  <si>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</si>
  <si>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</si>
  <si>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</si>
  <si>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</si>
  <si>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</si>
  <si>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</si>
  <si>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</si>
  <si>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3.37926 79.7592 380.689 631.417 870.345 1076.73 1269.56 1396.59</t>
  </si>
  <si>
    <t>Fs_true</t>
  </si>
  <si>
    <t>0.283432 105.182 402.615 600.933 797.886 1000.96 1200.25 1400.45</t>
  </si>
  <si>
    <t>leak_wt</t>
  </si>
  <si>
    <t>Sys</t>
  </si>
  <si>
    <t>GasEx</t>
  </si>
  <si>
    <t>Leak</t>
  </si>
  <si>
    <t>FLR</t>
  </si>
  <si>
    <t>MPF</t>
  </si>
  <si>
    <t>FastKntcs</t>
  </si>
  <si>
    <t>LeafQ</t>
  </si>
  <si>
    <t>Meas</t>
  </si>
  <si>
    <t>Meas2</t>
  </si>
  <si>
    <t>FlrLS</t>
  </si>
  <si>
    <t>FlrStats</t>
  </si>
  <si>
    <t>MchEvent</t>
  </si>
  <si>
    <t>Stability</t>
  </si>
  <si>
    <t>Raw</t>
  </si>
  <si>
    <t>Status2</t>
  </si>
  <si>
    <t>Auxiliary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</si>
  <si>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</si>
  <si>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</si>
  <si>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</si>
  <si>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</si>
  <si>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</si>
  <si>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</si>
  <si>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</si>
  <si>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</si>
  <si>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</si>
  <si>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</si>
  <si>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</si>
  <si>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</si>
  <si>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</si>
  <si>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</si>
  <si>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</si>
  <si>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</si>
  <si>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</si>
  <si>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</si>
  <si>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</si>
  <si>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</si>
  <si>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</si>
  <si>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</si>
  <si>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</si>
  <si>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</si>
  <si>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</si>
  <si>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</si>
  <si>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</si>
  <si>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</si>
  <si>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</si>
  <si>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</si>
  <si>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</si>
  <si>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</si>
  <si>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</si>
  <si>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</si>
  <si>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</si>
  <si>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</si>
  <si>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</si>
  <si>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</si>
  <si>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</si>
  <si>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</si>
  <si>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</si>
  <si>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</si>
  <si>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</si>
  <si>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</si>
  <si>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</si>
  <si>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</si>
  <si>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</si>
  <si>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</si>
  <si>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</si>
  <si>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</si>
  <si>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</si>
  <si>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</si>
  <si>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</si>
  <si>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</si>
  <si>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</si>
  <si>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</si>
  <si>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</si>
  <si>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</si>
  <si>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</si>
  <si>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</si>
  <si>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</si>
  <si>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ID</t>
  </si>
  <si>
    <t>P1_dur</t>
  </si>
  <si>
    <t>P2_dur</t>
  </si>
  <si>
    <t>P3_dur</t>
  </si>
  <si>
    <t>P1_Qmax</t>
  </si>
  <si>
    <t>P1_Fmax</t>
  </si>
  <si>
    <t>P2_dQdt</t>
  </si>
  <si>
    <t>P3_ΔF</t>
  </si>
  <si>
    <t>Duration</t>
  </si>
  <si>
    <t>F1</t>
  </si>
  <si>
    <t>F2</t>
  </si>
  <si>
    <t>Fmax</t>
  </si>
  <si>
    <t>T@HIR</t>
  </si>
  <si>
    <t>T@F1</t>
  </si>
  <si>
    <t>T@F2</t>
  </si>
  <si>
    <t>T@Fmax</t>
  </si>
  <si>
    <t>Qin</t>
  </si>
  <si>
    <t>Qabs</t>
  </si>
  <si>
    <t>alpha</t>
  </si>
  <si>
    <t>convert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</si>
  <si>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</si>
  <si>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</si>
  <si>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</si>
  <si>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</si>
  <si>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</si>
  <si>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</si>
  <si>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</si>
  <si>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</si>
  <si>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</si>
  <si>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</si>
  <si>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</si>
  <si>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</si>
  <si>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</si>
  <si>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</si>
  <si>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</si>
  <si>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</si>
  <si>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</si>
  <si>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ΔCO2</t>
  </si>
  <si>
    <t>CO2_s_d</t>
  </si>
  <si>
    <t>CO2_r_d</t>
  </si>
  <si>
    <t>ΔH2O</t>
  </si>
  <si>
    <t>CO2_b</t>
  </si>
  <si>
    <t>H2O_b</t>
  </si>
  <si>
    <t>e_s</t>
  </si>
  <si>
    <t>e_r</t>
  </si>
  <si>
    <t>Td_s</t>
  </si>
  <si>
    <t>Td_r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</si>
  <si>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</si>
  <si>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</si>
  <si>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</si>
  <si>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</si>
  <si>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</si>
  <si>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</si>
  <si>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</si>
  <si>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</si>
  <si>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</si>
  <si>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</si>
  <si>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</si>
  <si>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</si>
  <si>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</si>
  <si>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</si>
  <si>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</si>
  <si>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</si>
  <si>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</si>
  <si>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</si>
  <si>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</si>
  <si>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</si>
  <si>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</si>
  <si>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</si>
  <si>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</si>
  <si>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</si>
  <si>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</si>
  <si>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</si>
  <si>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</si>
  <si>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</si>
  <si>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</si>
  <si>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</si>
  <si>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</si>
  <si>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</si>
  <si>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</si>
  <si>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</si>
  <si>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ΔCO2:MN</t>
  </si>
  <si>
    <t>ΔCO2:SLP</t>
  </si>
  <si>
    <t>ΔCO2:SD</t>
  </si>
  <si>
    <t>ΔCO2:OK</t>
  </si>
  <si>
    <t>ΔH2O:MN</t>
  </si>
  <si>
    <t>ΔH2O:SLP</t>
  </si>
  <si>
    <t>ΔH2O:SD</t>
  </si>
  <si>
    <t>ΔH2O:OK</t>
  </si>
  <si>
    <t>Stable</t>
  </si>
  <si>
    <t>Total</t>
  </si>
  <si>
    <t>State</t>
  </si>
  <si>
    <t>Vflow</t>
  </si>
  <si>
    <t>VPchamber</t>
  </si>
  <si>
    <t>abs_c_a</t>
  </si>
  <si>
    <t>abs_c_b</t>
  </si>
  <si>
    <t>abs_h_a</t>
  </si>
  <si>
    <t>abs_h_b</t>
  </si>
  <si>
    <t>Wc_s</t>
  </si>
  <si>
    <t>Wc_r</t>
  </si>
  <si>
    <t>Wco_s</t>
  </si>
  <si>
    <t>Wco_r</t>
  </si>
  <si>
    <t>Ww_s</t>
  </si>
  <si>
    <t>Ww_r</t>
  </si>
  <si>
    <t>Wwo_s</t>
  </si>
  <si>
    <t>Wwo_r</t>
  </si>
  <si>
    <t>Flow_s_v</t>
  </si>
  <si>
    <t>Flow_r_v</t>
  </si>
  <si>
    <t>Tleaf_mv</t>
  </si>
  <si>
    <t>Tleaf2_mv</t>
  </si>
  <si>
    <t>Tleaf_j</t>
  </si>
  <si>
    <t>Tleaf2_j</t>
  </si>
  <si>
    <t>Console_RH</t>
  </si>
  <si>
    <t>Console_T</t>
  </si>
  <si>
    <t>Console_H2O</t>
  </si>
  <si>
    <t>Fan_%</t>
  </si>
  <si>
    <t>Flow_%</t>
  </si>
  <si>
    <t>Pump</t>
  </si>
  <si>
    <t>Tchp_pwm</t>
  </si>
  <si>
    <t>Txchg_pwm</t>
  </si>
  <si>
    <t>diag_20v</t>
  </si>
  <si>
    <t>diag_5_4v</t>
  </si>
  <si>
    <t>diag_12v</t>
  </si>
  <si>
    <t>diag_5va</t>
  </si>
  <si>
    <t>diag_3_3vf</t>
  </si>
  <si>
    <t>AccH2O_des</t>
  </si>
  <si>
    <t>CO2_hrs</t>
  </si>
  <si>
    <t>AccCO2_soda</t>
  </si>
  <si>
    <t>AccH2O_hum</t>
  </si>
  <si>
    <t>ADC_CH1</t>
  </si>
  <si>
    <t>ADC_CH2</t>
  </si>
  <si>
    <t>ADC_CH3</t>
  </si>
  <si>
    <t>ADC_CH4</t>
  </si>
  <si>
    <t>ADC_CH5</t>
  </si>
  <si>
    <t>ADC_CH6</t>
  </si>
  <si>
    <t>ADC_CH7</t>
  </si>
  <si>
    <t>ADC_CH8</t>
  </si>
  <si>
    <t>DAC_1</t>
  </si>
  <si>
    <t>DAC_2</t>
  </si>
  <si>
    <t>DAC_3</t>
  </si>
  <si>
    <t>DAC_4</t>
  </si>
  <si>
    <t>GPIO</t>
  </si>
  <si>
    <t>GPIO_dir</t>
  </si>
  <si>
    <t>excit_5v</t>
  </si>
  <si>
    <t>power_12v</t>
  </si>
  <si>
    <t>power_5v</t>
  </si>
  <si>
    <t>ch1_pullup</t>
  </si>
  <si>
    <t>AuxPower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</si>
  <si>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</si>
  <si>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</si>
  <si>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</si>
  <si>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</si>
  <si>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</si>
  <si>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</si>
  <si>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</si>
  <si>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</si>
  <si>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</si>
  <si>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</si>
  <si>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</si>
  <si>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</si>
  <si>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</si>
  <si>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</si>
  <si>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</si>
  <si>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</si>
  <si>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</si>
  <si>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</si>
  <si>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</si>
  <si>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</si>
  <si>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</si>
  <si>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</si>
  <si>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</si>
  <si>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</si>
  <si>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</si>
  <si>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</si>
  <si>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</si>
  <si>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</si>
  <si>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</si>
  <si>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</si>
  <si>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</si>
  <si>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</si>
  <si>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</si>
  <si>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</si>
  <si>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</si>
  <si>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</si>
  <si>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</si>
  <si>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</si>
  <si>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</si>
  <si>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</si>
  <si>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</si>
  <si>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</si>
  <si>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</si>
  <si>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</si>
  <si>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ms</t>
  </si>
  <si>
    <t>mol m⁻² s⁻²</t>
  </si>
  <si>
    <t>J/µmol</t>
  </si>
  <si>
    <t>mmol mol⁻¹</t>
  </si>
  <si>
    <t>rpm</t>
  </si>
  <si>
    <t>min⁻¹</t>
  </si>
  <si>
    <t>secs</t>
  </si>
  <si>
    <t>µmol/mol</t>
  </si>
  <si>
    <t>mmol/mol</t>
  </si>
  <si>
    <t xml:space="preserve"> min⁻¹</t>
  </si>
  <si>
    <t>V</t>
  </si>
  <si>
    <t>mV</t>
  </si>
  <si>
    <t>mg</t>
  </si>
  <si>
    <t>hrs</t>
  </si>
  <si>
    <t>min</t>
  </si>
  <si>
    <t>MPF-360-20200908-15_32_47</t>
  </si>
  <si>
    <t>-</t>
  </si>
  <si>
    <t>1/2</t>
  </si>
  <si>
    <t>00000000</t>
  </si>
  <si>
    <t>iiiiiiii</t>
  </si>
  <si>
    <t>off</t>
  </si>
  <si>
    <t>20200908 16:27:42</t>
  </si>
  <si>
    <t>16:27:42</t>
  </si>
  <si>
    <t>MPF-363-20200908-16_28_02</t>
  </si>
  <si>
    <t>DARK-364-20200908-16_28_03</t>
  </si>
  <si>
    <t>16:27:03</t>
  </si>
  <si>
    <t>2/2</t>
  </si>
  <si>
    <t>20200908 16:29:15</t>
  </si>
  <si>
    <t>16:29:15</t>
  </si>
  <si>
    <t>MPF-365-20200908-16_29_35</t>
  </si>
  <si>
    <t>DARK-366-20200908-16_29_37</t>
  </si>
  <si>
    <t>16:28:47</t>
  </si>
  <si>
    <t>20200908 16:31:00</t>
  </si>
  <si>
    <t>16:31:00</t>
  </si>
  <si>
    <t>MPF-367-20200908-16_31_20</t>
  </si>
  <si>
    <t>DARK-368-20200908-16_31_21</t>
  </si>
  <si>
    <t>16:30:14</t>
  </si>
  <si>
    <t>20200908 16:32:29</t>
  </si>
  <si>
    <t>16:32:29</t>
  </si>
  <si>
    <t>MPF-369-20200908-16_32_49</t>
  </si>
  <si>
    <t>DARK-370-20200908-16_32_50</t>
  </si>
  <si>
    <t>16:31:59</t>
  </si>
  <si>
    <t>20200908 16:34:08</t>
  </si>
  <si>
    <t>16:34:08</t>
  </si>
  <si>
    <t>MPF-371-20200908-16_34_28</t>
  </si>
  <si>
    <t>DARK-372-20200908-16_34_29</t>
  </si>
  <si>
    <t>16:33:35</t>
  </si>
  <si>
    <t>20200908 16:36:07</t>
  </si>
  <si>
    <t>16:36:07</t>
  </si>
  <si>
    <t>MPF-373-20200908-16_36_27</t>
  </si>
  <si>
    <t>DARK-374-20200908-16_36_28</t>
  </si>
  <si>
    <t>16:35:21</t>
  </si>
  <si>
    <t>20200908 16:38:07</t>
  </si>
  <si>
    <t>16:38:07</t>
  </si>
  <si>
    <t>MPF-375-20200908-16_38_27</t>
  </si>
  <si>
    <t>DARK-376-20200908-16_38_29</t>
  </si>
  <si>
    <t>16:37:20</t>
  </si>
  <si>
    <t>20200908 16:39:53</t>
  </si>
  <si>
    <t>16:39:53</t>
  </si>
  <si>
    <t>MPF-377-20200908-16_40_13</t>
  </si>
  <si>
    <t>DARK-378-20200908-16_40_14</t>
  </si>
  <si>
    <t>16:39:18</t>
  </si>
  <si>
    <t>20200908 16:41:33</t>
  </si>
  <si>
    <t>16:41:33</t>
  </si>
  <si>
    <t>MPF-379-20200908-16_41_53</t>
  </si>
  <si>
    <t>DARK-380-20200908-16_41_54</t>
  </si>
  <si>
    <t>16:40:59</t>
  </si>
  <si>
    <t>20200908 16:43:07</t>
  </si>
  <si>
    <t>16:43:07</t>
  </si>
  <si>
    <t>MPF-381-20200908-16_43_27</t>
  </si>
  <si>
    <t>DARK-382-20200908-16_43_28</t>
  </si>
  <si>
    <t>16:42:39</t>
  </si>
  <si>
    <t>20200908 16:44:47</t>
  </si>
  <si>
    <t>16:44:47</t>
  </si>
  <si>
    <t>MPF-383-20200908-16_45_07</t>
  </si>
  <si>
    <t>16:44:21</t>
  </si>
  <si>
    <t>20200915 18:21:46</t>
  </si>
  <si>
    <t>18:21:46</t>
  </si>
  <si>
    <t>MPF-1934-20200915-18_21_28</t>
  </si>
  <si>
    <t>18:22:10</t>
  </si>
  <si>
    <t>3/4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</si>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</sst>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N30"/>
  <sheetViews>
    <sheetView tabSelected="1" topLeftCell="AA13" workbookViewId="0">
      <selection activeCell="AR18" sqref="AR18"/>
    </sheetView>
  </sheetViews>
  <sheetFormatPr defaultRowHeight="14.5" x14ac:dyDescent="0.35"/>
  <sheetData>
    <row r="2" spans="1:248" x14ac:dyDescent="0.35">
      <c r="A2" t="s">
        <v>25</v>
      </c>
      <c r="B2" t="s">
        <v>26</v>
      </c>
      <c r="C2" t="s">
        <v>28</v>
      </c>
    </row>
    <row r="3" spans="1:248" x14ac:dyDescent="0.35">
      <c r="B3" t="s">
        <v>27</v>
      </c>
      <c r="C3" t="s">
        <v>29</v>
      </c>
    </row>
    <row r="4" spans="1:248" x14ac:dyDescent="0.35">
      <c r="A4" t="s">
        <v>30</v>
      </c>
      <c r="B4" t="s">
        <v>31</v>
      </c>
      <c r="C4" t="s">
        <v>32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 t="s">
        <v>40</v>
      </c>
      <c r="K4" t="s">
        <v>41</v>
      </c>
    </row>
    <row r="5" spans="1:248" x14ac:dyDescent="0.35">
      <c r="B5" t="s">
        <v>15</v>
      </c>
      <c r="C5" t="s">
        <v>33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248" x14ac:dyDescent="0.35">
      <c r="A6" t="s">
        <v>42</v>
      </c>
      <c r="B6" t="s">
        <v>43</v>
      </c>
      <c r="C6" t="s">
        <v>44</v>
      </c>
      <c r="D6" t="s">
        <v>45</v>
      </c>
      <c r="E6" t="s">
        <v>47</v>
      </c>
    </row>
    <row r="7" spans="1:248" x14ac:dyDescent="0.35">
      <c r="B7">
        <v>6</v>
      </c>
      <c r="C7">
        <v>0.5</v>
      </c>
      <c r="D7" t="s">
        <v>46</v>
      </c>
      <c r="E7">
        <v>2</v>
      </c>
    </row>
    <row r="8" spans="1:248" x14ac:dyDescent="0.35">
      <c r="A8" t="s">
        <v>48</v>
      </c>
      <c r="B8" t="s">
        <v>49</v>
      </c>
      <c r="C8" t="s">
        <v>50</v>
      </c>
      <c r="D8" t="s">
        <v>51</v>
      </c>
      <c r="E8" t="s">
        <v>52</v>
      </c>
    </row>
    <row r="9" spans="1:248" x14ac:dyDescent="0.35">
      <c r="B9">
        <v>0</v>
      </c>
      <c r="C9">
        <v>1</v>
      </c>
      <c r="D9">
        <v>0</v>
      </c>
      <c r="E9">
        <v>0</v>
      </c>
    </row>
    <row r="10" spans="1:248" x14ac:dyDescent="0.35">
      <c r="A10" t="s">
        <v>53</v>
      </c>
      <c r="B10" t="s">
        <v>54</v>
      </c>
      <c r="C10" t="s">
        <v>56</v>
      </c>
      <c r="D10" t="s">
        <v>58</v>
      </c>
      <c r="E10" t="s">
        <v>59</v>
      </c>
      <c r="F10" t="s">
        <v>60</v>
      </c>
      <c r="G10" t="s">
        <v>61</v>
      </c>
      <c r="H10" t="s">
        <v>62</v>
      </c>
      <c r="I10" t="s">
        <v>63</v>
      </c>
      <c r="J10" t="s">
        <v>64</v>
      </c>
      <c r="K10" t="s">
        <v>65</v>
      </c>
      <c r="L10" t="s">
        <v>66</v>
      </c>
      <c r="M10" t="s">
        <v>67</v>
      </c>
      <c r="N10" t="s">
        <v>68</v>
      </c>
      <c r="O10" t="s">
        <v>69</v>
      </c>
      <c r="P10" t="s">
        <v>70</v>
      </c>
      <c r="Q10" t="s">
        <v>71</v>
      </c>
    </row>
    <row r="11" spans="1:248" x14ac:dyDescent="0.35">
      <c r="B11" t="s">
        <v>55</v>
      </c>
      <c r="C11" t="s">
        <v>57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248" x14ac:dyDescent="0.35">
      <c r="A12" t="s">
        <v>72</v>
      </c>
      <c r="B12" t="s">
        <v>73</v>
      </c>
      <c r="C12" t="s">
        <v>74</v>
      </c>
      <c r="D12" t="s">
        <v>75</v>
      </c>
      <c r="E12" t="s">
        <v>76</v>
      </c>
      <c r="F12" t="s">
        <v>77</v>
      </c>
    </row>
    <row r="13" spans="1:248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248" x14ac:dyDescent="0.35">
      <c r="A14" t="s">
        <v>78</v>
      </c>
      <c r="B14" t="s">
        <v>79</v>
      </c>
      <c r="C14" t="s">
        <v>80</v>
      </c>
      <c r="D14" t="s">
        <v>81</v>
      </c>
      <c r="E14" t="s">
        <v>82</v>
      </c>
      <c r="F14" t="s">
        <v>83</v>
      </c>
      <c r="G14" t="s">
        <v>85</v>
      </c>
      <c r="H14" t="s">
        <v>87</v>
      </c>
    </row>
    <row r="15" spans="1:248" x14ac:dyDescent="0.35">
      <c r="B15">
        <v>-6276</v>
      </c>
      <c r="C15">
        <v>6.6</v>
      </c>
      <c r="D15">
        <v>1.7090000000000001E-5</v>
      </c>
      <c r="E15">
        <v>3.11</v>
      </c>
      <c r="F15" t="s">
        <v>84</v>
      </c>
      <c r="G15" t="s">
        <v>86</v>
      </c>
      <c r="H15">
        <v>0</v>
      </c>
    </row>
    <row r="16" spans="1:248" x14ac:dyDescent="0.35">
      <c r="A16" t="s">
        <v>88</v>
      </c>
      <c r="B16" t="s">
        <v>88</v>
      </c>
      <c r="C16" t="s">
        <v>88</v>
      </c>
      <c r="D16" t="s">
        <v>88</v>
      </c>
      <c r="E16" t="s">
        <v>88</v>
      </c>
      <c r="F16" t="s">
        <v>89</v>
      </c>
      <c r="G16" t="s">
        <v>89</v>
      </c>
      <c r="H16" t="s">
        <v>89</v>
      </c>
      <c r="I16" t="s">
        <v>89</v>
      </c>
      <c r="J16" t="s">
        <v>89</v>
      </c>
      <c r="K16" t="s">
        <v>89</v>
      </c>
      <c r="L16" t="s">
        <v>89</v>
      </c>
      <c r="M16" t="s">
        <v>89</v>
      </c>
      <c r="N16" t="s">
        <v>89</v>
      </c>
      <c r="O16" t="s">
        <v>89</v>
      </c>
      <c r="P16" t="s">
        <v>89</v>
      </c>
      <c r="Q16" t="s">
        <v>89</v>
      </c>
      <c r="R16" t="s">
        <v>89</v>
      </c>
      <c r="S16" t="s">
        <v>89</v>
      </c>
      <c r="T16" t="s">
        <v>89</v>
      </c>
      <c r="U16" t="s">
        <v>89</v>
      </c>
      <c r="V16" t="s">
        <v>89</v>
      </c>
      <c r="W16" t="s">
        <v>89</v>
      </c>
      <c r="X16" t="s">
        <v>89</v>
      </c>
      <c r="Y16" t="s">
        <v>89</v>
      </c>
      <c r="Z16" t="s">
        <v>89</v>
      </c>
      <c r="AA16" t="s">
        <v>89</v>
      </c>
      <c r="AB16" t="s">
        <v>89</v>
      </c>
      <c r="AC16" t="s">
        <v>90</v>
      </c>
      <c r="AD16" t="s">
        <v>90</v>
      </c>
      <c r="AE16" t="s">
        <v>90</v>
      </c>
      <c r="AF16" t="s">
        <v>90</v>
      </c>
      <c r="AG16" t="s">
        <v>90</v>
      </c>
      <c r="AH16" t="s">
        <v>91</v>
      </c>
      <c r="AI16" t="s">
        <v>91</v>
      </c>
      <c r="AJ16" t="s">
        <v>91</v>
      </c>
      <c r="AK16" t="s">
        <v>91</v>
      </c>
      <c r="AL16" t="s">
        <v>91</v>
      </c>
      <c r="AM16" t="s">
        <v>91</v>
      </c>
      <c r="AN16" t="s">
        <v>91</v>
      </c>
      <c r="AO16" t="s">
        <v>91</v>
      </c>
      <c r="AP16" t="s">
        <v>91</v>
      </c>
      <c r="AQ16" t="s">
        <v>91</v>
      </c>
      <c r="AR16" t="s">
        <v>91</v>
      </c>
      <c r="AS16" t="s">
        <v>91</v>
      </c>
      <c r="AT16" t="s">
        <v>91</v>
      </c>
      <c r="AU16" t="s">
        <v>91</v>
      </c>
      <c r="AV16" t="s">
        <v>91</v>
      </c>
      <c r="AW16" t="s">
        <v>91</v>
      </c>
      <c r="AX16" t="s">
        <v>91</v>
      </c>
      <c r="AY16" t="s">
        <v>91</v>
      </c>
      <c r="AZ16" t="s">
        <v>91</v>
      </c>
      <c r="BA16" t="s">
        <v>91</v>
      </c>
      <c r="BB16" t="s">
        <v>91</v>
      </c>
      <c r="BC16" t="s">
        <v>91</v>
      </c>
      <c r="BD16" t="s">
        <v>91</v>
      </c>
      <c r="BE16" t="s">
        <v>91</v>
      </c>
      <c r="BF16" t="s">
        <v>91</v>
      </c>
      <c r="BG16" t="s">
        <v>91</v>
      </c>
      <c r="BH16" t="s">
        <v>91</v>
      </c>
      <c r="BI16" t="s">
        <v>91</v>
      </c>
      <c r="BJ16" t="s">
        <v>92</v>
      </c>
      <c r="BK16" t="s">
        <v>92</v>
      </c>
      <c r="BL16" t="s">
        <v>92</v>
      </c>
      <c r="BM16" t="s">
        <v>92</v>
      </c>
      <c r="BN16" t="s">
        <v>92</v>
      </c>
      <c r="BO16" t="s">
        <v>92</v>
      </c>
      <c r="BP16" t="s">
        <v>92</v>
      </c>
      <c r="BQ16" t="s">
        <v>92</v>
      </c>
      <c r="BR16" t="s">
        <v>93</v>
      </c>
      <c r="BS16" t="s">
        <v>93</v>
      </c>
      <c r="BT16" t="s">
        <v>93</v>
      </c>
      <c r="BU16" t="s">
        <v>93</v>
      </c>
      <c r="BV16" t="s">
        <v>93</v>
      </c>
      <c r="BW16" t="s">
        <v>93</v>
      </c>
      <c r="BX16" t="s">
        <v>93</v>
      </c>
      <c r="BY16" t="s">
        <v>93</v>
      </c>
      <c r="BZ16" t="s">
        <v>93</v>
      </c>
      <c r="CA16" t="s">
        <v>93</v>
      </c>
      <c r="CB16" t="s">
        <v>94</v>
      </c>
      <c r="CC16" t="s">
        <v>94</v>
      </c>
      <c r="CD16" t="s">
        <v>94</v>
      </c>
      <c r="CE16" t="s">
        <v>94</v>
      </c>
      <c r="CF16" t="s">
        <v>95</v>
      </c>
      <c r="CG16" t="s">
        <v>95</v>
      </c>
      <c r="CH16" t="s">
        <v>95</v>
      </c>
      <c r="CI16" t="s">
        <v>95</v>
      </c>
      <c r="CJ16" t="s">
        <v>95</v>
      </c>
      <c r="CK16" t="s">
        <v>95</v>
      </c>
      <c r="CL16" t="s">
        <v>95</v>
      </c>
      <c r="CM16" t="s">
        <v>95</v>
      </c>
      <c r="CN16" t="s">
        <v>95</v>
      </c>
      <c r="CO16" t="s">
        <v>95</v>
      </c>
      <c r="CP16" t="s">
        <v>95</v>
      </c>
      <c r="CQ16" t="s">
        <v>95</v>
      </c>
      <c r="CR16" t="s">
        <v>95</v>
      </c>
      <c r="CS16" t="s">
        <v>95</v>
      </c>
      <c r="CT16" t="s">
        <v>95</v>
      </c>
      <c r="CU16" t="s">
        <v>95</v>
      </c>
      <c r="CV16" t="s">
        <v>95</v>
      </c>
      <c r="CW16" t="s">
        <v>95</v>
      </c>
      <c r="CX16" t="s">
        <v>96</v>
      </c>
      <c r="CY16" t="s">
        <v>96</v>
      </c>
      <c r="CZ16" t="s">
        <v>96</v>
      </c>
      <c r="DA16" t="s">
        <v>96</v>
      </c>
      <c r="DB16" t="s">
        <v>96</v>
      </c>
      <c r="DC16" t="s">
        <v>96</v>
      </c>
      <c r="DD16" t="s">
        <v>96</v>
      </c>
      <c r="DE16" t="s">
        <v>96</v>
      </c>
      <c r="DF16" t="s">
        <v>96</v>
      </c>
      <c r="DG16" t="s">
        <v>96</v>
      </c>
      <c r="DH16" t="s">
        <v>97</v>
      </c>
      <c r="DI16" t="s">
        <v>97</v>
      </c>
      <c r="DJ16" t="s">
        <v>97</v>
      </c>
      <c r="DK16" t="s">
        <v>97</v>
      </c>
      <c r="DL16" t="s">
        <v>97</v>
      </c>
      <c r="DM16" t="s">
        <v>97</v>
      </c>
      <c r="DN16" t="s">
        <v>97</v>
      </c>
      <c r="DO16" t="s">
        <v>97</v>
      </c>
      <c r="DP16" t="s">
        <v>97</v>
      </c>
      <c r="DQ16" t="s">
        <v>97</v>
      </c>
      <c r="DR16" t="s">
        <v>97</v>
      </c>
      <c r="DS16" t="s">
        <v>97</v>
      </c>
      <c r="DT16" t="s">
        <v>97</v>
      </c>
      <c r="DU16" t="s">
        <v>97</v>
      </c>
      <c r="DV16" t="s">
        <v>97</v>
      </c>
      <c r="DW16" t="s">
        <v>97</v>
      </c>
      <c r="DX16" t="s">
        <v>97</v>
      </c>
      <c r="DY16" t="s">
        <v>97</v>
      </c>
      <c r="DZ16" t="s">
        <v>98</v>
      </c>
      <c r="EA16" t="s">
        <v>98</v>
      </c>
      <c r="EB16" t="s">
        <v>98</v>
      </c>
      <c r="EC16" t="s">
        <v>98</v>
      </c>
      <c r="ED16" t="s">
        <v>98</v>
      </c>
      <c r="EE16" t="s">
        <v>99</v>
      </c>
      <c r="EF16" t="s">
        <v>99</v>
      </c>
      <c r="EG16" t="s">
        <v>99</v>
      </c>
      <c r="EH16" t="s">
        <v>99</v>
      </c>
      <c r="EI16" t="s">
        <v>99</v>
      </c>
      <c r="EJ16" t="s">
        <v>99</v>
      </c>
      <c r="EK16" t="s">
        <v>99</v>
      </c>
      <c r="EL16" t="s">
        <v>99</v>
      </c>
      <c r="EM16" t="s">
        <v>99</v>
      </c>
      <c r="EN16" t="s">
        <v>99</v>
      </c>
      <c r="EO16" t="s">
        <v>99</v>
      </c>
      <c r="EP16" t="s">
        <v>99</v>
      </c>
      <c r="EQ16" t="s">
        <v>99</v>
      </c>
      <c r="ER16" t="s">
        <v>100</v>
      </c>
      <c r="ES16" t="s">
        <v>100</v>
      </c>
      <c r="ET16" t="s">
        <v>100</v>
      </c>
      <c r="EU16" t="s">
        <v>100</v>
      </c>
      <c r="EV16" t="s">
        <v>100</v>
      </c>
      <c r="EW16" t="s">
        <v>100</v>
      </c>
      <c r="EX16" t="s">
        <v>100</v>
      </c>
      <c r="EY16" t="s">
        <v>100</v>
      </c>
      <c r="EZ16" t="s">
        <v>100</v>
      </c>
      <c r="FA16" t="s">
        <v>100</v>
      </c>
      <c r="FB16" t="s">
        <v>100</v>
      </c>
      <c r="FC16" t="s">
        <v>101</v>
      </c>
      <c r="FD16" t="s">
        <v>101</v>
      </c>
      <c r="FE16" t="s">
        <v>101</v>
      </c>
      <c r="FF16" t="s">
        <v>101</v>
      </c>
      <c r="FG16" t="s">
        <v>101</v>
      </c>
      <c r="FH16" t="s">
        <v>101</v>
      </c>
      <c r="FI16" t="s">
        <v>101</v>
      </c>
      <c r="FJ16" t="s">
        <v>101</v>
      </c>
      <c r="FK16" t="s">
        <v>101</v>
      </c>
      <c r="FL16" t="s">
        <v>101</v>
      </c>
      <c r="FM16" t="s">
        <v>101</v>
      </c>
      <c r="FN16" t="s">
        <v>101</v>
      </c>
      <c r="FO16" t="s">
        <v>101</v>
      </c>
      <c r="FP16" t="s">
        <v>101</v>
      </c>
      <c r="FQ16" t="s">
        <v>101</v>
      </c>
      <c r="FR16" t="s">
        <v>101</v>
      </c>
      <c r="FS16" t="s">
        <v>101</v>
      </c>
      <c r="FT16" t="s">
        <v>101</v>
      </c>
      <c r="FU16" t="s">
        <v>102</v>
      </c>
      <c r="FV16" t="s">
        <v>102</v>
      </c>
      <c r="FW16" t="s">
        <v>102</v>
      </c>
      <c r="FX16" t="s">
        <v>102</v>
      </c>
      <c r="FY16" t="s">
        <v>102</v>
      </c>
      <c r="FZ16" t="s">
        <v>102</v>
      </c>
      <c r="GA16" t="s">
        <v>102</v>
      </c>
      <c r="GB16" t="s">
        <v>102</v>
      </c>
      <c r="GC16" t="s">
        <v>102</v>
      </c>
      <c r="GD16" t="s">
        <v>102</v>
      </c>
      <c r="GE16" t="s">
        <v>102</v>
      </c>
      <c r="GF16" t="s">
        <v>102</v>
      </c>
      <c r="GG16" t="s">
        <v>102</v>
      </c>
      <c r="GH16" t="s">
        <v>102</v>
      </c>
      <c r="GI16" t="s">
        <v>102</v>
      </c>
      <c r="GJ16" t="s">
        <v>102</v>
      </c>
      <c r="GK16" t="s">
        <v>102</v>
      </c>
      <c r="GL16" t="s">
        <v>102</v>
      </c>
      <c r="GM16" t="s">
        <v>102</v>
      </c>
      <c r="GN16" t="s">
        <v>103</v>
      </c>
      <c r="GO16" t="s">
        <v>103</v>
      </c>
      <c r="GP16" t="s">
        <v>103</v>
      </c>
      <c r="GQ16" t="s">
        <v>103</v>
      </c>
      <c r="GR16" t="s">
        <v>103</v>
      </c>
      <c r="GS16" t="s">
        <v>103</v>
      </c>
      <c r="GT16" t="s">
        <v>103</v>
      </c>
      <c r="GU16" t="s">
        <v>103</v>
      </c>
      <c r="GV16" t="s">
        <v>103</v>
      </c>
      <c r="GW16" t="s">
        <v>103</v>
      </c>
      <c r="GX16" t="s">
        <v>103</v>
      </c>
      <c r="GY16" t="s">
        <v>103</v>
      </c>
      <c r="GZ16" t="s">
        <v>103</v>
      </c>
      <c r="HA16" t="s">
        <v>103</v>
      </c>
      <c r="HB16" t="s">
        <v>103</v>
      </c>
      <c r="HC16" t="s">
        <v>103</v>
      </c>
      <c r="HD16" t="s">
        <v>103</v>
      </c>
      <c r="HE16" t="s">
        <v>103</v>
      </c>
      <c r="HF16" t="s">
        <v>103</v>
      </c>
      <c r="HG16" t="s">
        <v>104</v>
      </c>
      <c r="HH16" t="s">
        <v>104</v>
      </c>
      <c r="HI16" t="s">
        <v>104</v>
      </c>
      <c r="HJ16" t="s">
        <v>104</v>
      </c>
      <c r="HK16" t="s">
        <v>104</v>
      </c>
      <c r="HL16" t="s">
        <v>104</v>
      </c>
      <c r="HM16" t="s">
        <v>104</v>
      </c>
      <c r="HN16" t="s">
        <v>104</v>
      </c>
      <c r="HO16" t="s">
        <v>104</v>
      </c>
      <c r="HP16" t="s">
        <v>104</v>
      </c>
      <c r="HQ16" t="s">
        <v>104</v>
      </c>
      <c r="HR16" t="s">
        <v>104</v>
      </c>
      <c r="HS16" t="s">
        <v>104</v>
      </c>
      <c r="HT16" t="s">
        <v>104</v>
      </c>
      <c r="HU16" t="s">
        <v>104</v>
      </c>
      <c r="HV16" t="s">
        <v>104</v>
      </c>
      <c r="HW16" t="s">
        <v>104</v>
      </c>
      <c r="HX16" t="s">
        <v>104</v>
      </c>
      <c r="HY16" t="s">
        <v>105</v>
      </c>
      <c r="HZ16" t="s">
        <v>105</v>
      </c>
      <c r="IA16" t="s">
        <v>105</v>
      </c>
      <c r="IB16" t="s">
        <v>105</v>
      </c>
      <c r="IC16" t="s">
        <v>105</v>
      </c>
      <c r="ID16" t="s">
        <v>105</v>
      </c>
      <c r="IE16" t="s">
        <v>105</v>
      </c>
      <c r="IF16" t="s">
        <v>105</v>
      </c>
      <c r="IG16" t="s">
        <v>105</v>
      </c>
      <c r="IH16" t="s">
        <v>105</v>
      </c>
      <c r="II16" t="s">
        <v>105</v>
      </c>
      <c r="IJ16" t="s">
        <v>105</v>
      </c>
      <c r="IK16" t="s">
        <v>105</v>
      </c>
      <c r="IL16" t="s">
        <v>105</v>
      </c>
      <c r="IM16" t="s">
        <v>105</v>
      </c>
      <c r="IN16" t="s">
        <v>105</v>
      </c>
    </row>
    <row r="17" spans="1:248" x14ac:dyDescent="0.35">
      <c r="A17" t="s">
        <v>106</v>
      </c>
      <c r="B17" t="s">
        <v>107</v>
      </c>
      <c r="C17" t="s">
        <v>108</v>
      </c>
      <c r="D17" t="s">
        <v>109</v>
      </c>
      <c r="E17" t="s">
        <v>110</v>
      </c>
      <c r="F17" t="s">
        <v>111</v>
      </c>
      <c r="G17" t="s">
        <v>112</v>
      </c>
      <c r="H17" t="s">
        <v>113</v>
      </c>
      <c r="I17" t="s">
        <v>114</v>
      </c>
      <c r="J17" t="s">
        <v>115</v>
      </c>
      <c r="K17" t="s">
        <v>116</v>
      </c>
      <c r="L17" t="s">
        <v>117</v>
      </c>
      <c r="M17" t="s">
        <v>118</v>
      </c>
      <c r="N17" t="s">
        <v>119</v>
      </c>
      <c r="O17" t="s">
        <v>120</v>
      </c>
      <c r="P17" t="s">
        <v>121</v>
      </c>
      <c r="Q17" t="s">
        <v>122</v>
      </c>
      <c r="R17" t="s">
        <v>123</v>
      </c>
      <c r="S17" t="s">
        <v>124</v>
      </c>
      <c r="T17" t="s">
        <v>125</v>
      </c>
      <c r="U17" t="s">
        <v>126</v>
      </c>
      <c r="V17" t="s">
        <v>127</v>
      </c>
      <c r="W17" t="s">
        <v>128</v>
      </c>
      <c r="X17" t="s">
        <v>129</v>
      </c>
      <c r="Y17" t="s">
        <v>130</v>
      </c>
      <c r="Z17" t="s">
        <v>131</v>
      </c>
      <c r="AA17" t="s">
        <v>132</v>
      </c>
      <c r="AB17" t="s">
        <v>133</v>
      </c>
      <c r="AC17" t="s">
        <v>90</v>
      </c>
      <c r="AD17" t="s">
        <v>134</v>
      </c>
      <c r="AE17" t="s">
        <v>135</v>
      </c>
      <c r="AF17" t="s">
        <v>136</v>
      </c>
      <c r="AG17" t="s">
        <v>137</v>
      </c>
      <c r="AH17" t="s">
        <v>138</v>
      </c>
      <c r="AI17" t="s">
        <v>139</v>
      </c>
      <c r="AJ17" t="s">
        <v>140</v>
      </c>
      <c r="AK17" t="s">
        <v>141</v>
      </c>
      <c r="AL17" t="s">
        <v>142</v>
      </c>
      <c r="AM17" t="s">
        <v>143</v>
      </c>
      <c r="AN17" t="s">
        <v>144</v>
      </c>
      <c r="AO17" t="s">
        <v>145</v>
      </c>
      <c r="AP17" t="s">
        <v>146</v>
      </c>
      <c r="AQ17" t="s">
        <v>147</v>
      </c>
      <c r="AR17" t="s">
        <v>438</v>
      </c>
      <c r="AS17" t="s">
        <v>148</v>
      </c>
      <c r="AT17" t="s">
        <v>149</v>
      </c>
      <c r="AU17" t="s">
        <v>150</v>
      </c>
      <c r="AV17" t="s">
        <v>151</v>
      </c>
      <c r="AW17" t="s">
        <v>152</v>
      </c>
      <c r="AX17" t="s">
        <v>153</v>
      </c>
      <c r="AY17" t="s">
        <v>154</v>
      </c>
      <c r="AZ17" t="s">
        <v>155</v>
      </c>
      <c r="BA17" t="s">
        <v>156</v>
      </c>
      <c r="BB17" t="s">
        <v>157</v>
      </c>
      <c r="BC17" t="s">
        <v>158</v>
      </c>
      <c r="BD17" t="s">
        <v>159</v>
      </c>
      <c r="BE17" t="s">
        <v>160</v>
      </c>
      <c r="BF17" t="s">
        <v>161</v>
      </c>
      <c r="BG17" t="s">
        <v>162</v>
      </c>
      <c r="BH17" t="s">
        <v>163</v>
      </c>
      <c r="BI17" t="s">
        <v>164</v>
      </c>
      <c r="BJ17" t="s">
        <v>165</v>
      </c>
      <c r="BK17" t="s">
        <v>166</v>
      </c>
      <c r="BL17" t="s">
        <v>167</v>
      </c>
      <c r="BM17" t="s">
        <v>168</v>
      </c>
      <c r="BN17" t="s">
        <v>169</v>
      </c>
      <c r="BO17" t="s">
        <v>170</v>
      </c>
      <c r="BP17" t="s">
        <v>171</v>
      </c>
      <c r="BQ17" t="s">
        <v>172</v>
      </c>
      <c r="BR17" t="s">
        <v>165</v>
      </c>
      <c r="BS17" t="s">
        <v>173</v>
      </c>
      <c r="BT17" t="s">
        <v>140</v>
      </c>
      <c r="BU17" t="s">
        <v>174</v>
      </c>
      <c r="BV17" t="s">
        <v>175</v>
      </c>
      <c r="BW17" t="s">
        <v>176</v>
      </c>
      <c r="BX17" t="s">
        <v>177</v>
      </c>
      <c r="BY17" t="s">
        <v>178</v>
      </c>
      <c r="BZ17" t="s">
        <v>179</v>
      </c>
      <c r="CA17" t="s">
        <v>180</v>
      </c>
      <c r="CB17" t="s">
        <v>181</v>
      </c>
      <c r="CC17" t="s">
        <v>182</v>
      </c>
      <c r="CD17" t="s">
        <v>183</v>
      </c>
      <c r="CE17" t="s">
        <v>184</v>
      </c>
      <c r="CF17" t="s">
        <v>111</v>
      </c>
      <c r="CG17" t="s">
        <v>185</v>
      </c>
      <c r="CH17" t="s">
        <v>186</v>
      </c>
      <c r="CI17" t="s">
        <v>187</v>
      </c>
      <c r="CJ17" t="s">
        <v>188</v>
      </c>
      <c r="CK17" t="s">
        <v>189</v>
      </c>
      <c r="CL17" t="s">
        <v>190</v>
      </c>
      <c r="CM17" t="s">
        <v>191</v>
      </c>
      <c r="CN17" t="s">
        <v>192</v>
      </c>
      <c r="CO17" t="s">
        <v>193</v>
      </c>
      <c r="CP17" t="s">
        <v>194</v>
      </c>
      <c r="CQ17" t="s">
        <v>195</v>
      </c>
      <c r="CR17" t="s">
        <v>196</v>
      </c>
      <c r="CS17" t="s">
        <v>197</v>
      </c>
      <c r="CT17" t="s">
        <v>198</v>
      </c>
      <c r="CU17" t="s">
        <v>199</v>
      </c>
      <c r="CV17" t="s">
        <v>200</v>
      </c>
      <c r="CW17" t="s">
        <v>201</v>
      </c>
      <c r="CX17" t="s">
        <v>202</v>
      </c>
      <c r="CY17" t="s">
        <v>203</v>
      </c>
      <c r="CZ17" t="s">
        <v>204</v>
      </c>
      <c r="DA17" t="s">
        <v>205</v>
      </c>
      <c r="DB17" t="s">
        <v>206</v>
      </c>
      <c r="DC17" t="s">
        <v>207</v>
      </c>
      <c r="DD17" t="s">
        <v>208</v>
      </c>
      <c r="DE17" t="s">
        <v>209</v>
      </c>
      <c r="DF17" t="s">
        <v>210</v>
      </c>
      <c r="DG17" t="s">
        <v>211</v>
      </c>
      <c r="DH17" t="s">
        <v>212</v>
      </c>
      <c r="DI17" t="s">
        <v>213</v>
      </c>
      <c r="DJ17" t="s">
        <v>214</v>
      </c>
      <c r="DK17" t="s">
        <v>215</v>
      </c>
      <c r="DL17" t="s">
        <v>216</v>
      </c>
      <c r="DM17" t="s">
        <v>217</v>
      </c>
      <c r="DN17" t="s">
        <v>218</v>
      </c>
      <c r="DO17" t="s">
        <v>219</v>
      </c>
      <c r="DP17" t="s">
        <v>220</v>
      </c>
      <c r="DQ17" t="s">
        <v>221</v>
      </c>
      <c r="DR17" t="s">
        <v>222</v>
      </c>
      <c r="DS17" t="s">
        <v>223</v>
      </c>
      <c r="DT17" t="s">
        <v>224</v>
      </c>
      <c r="DU17" t="s">
        <v>225</v>
      </c>
      <c r="DV17" t="s">
        <v>226</v>
      </c>
      <c r="DW17" t="s">
        <v>227</v>
      </c>
      <c r="DX17" t="s">
        <v>228</v>
      </c>
      <c r="DY17" t="s">
        <v>229</v>
      </c>
      <c r="DZ17" t="s">
        <v>230</v>
      </c>
      <c r="EA17" t="s">
        <v>231</v>
      </c>
      <c r="EB17" t="s">
        <v>232</v>
      </c>
      <c r="EC17" t="s">
        <v>233</v>
      </c>
      <c r="ED17" t="s">
        <v>234</v>
      </c>
      <c r="EE17" t="s">
        <v>107</v>
      </c>
      <c r="EF17" t="s">
        <v>110</v>
      </c>
      <c r="EG17" t="s">
        <v>235</v>
      </c>
      <c r="EH17" t="s">
        <v>236</v>
      </c>
      <c r="EI17" t="s">
        <v>237</v>
      </c>
      <c r="EJ17" t="s">
        <v>238</v>
      </c>
      <c r="EK17" t="s">
        <v>239</v>
      </c>
      <c r="EL17" t="s">
        <v>240</v>
      </c>
      <c r="EM17" t="s">
        <v>241</v>
      </c>
      <c r="EN17" t="s">
        <v>242</v>
      </c>
      <c r="EO17" t="s">
        <v>243</v>
      </c>
      <c r="EP17" t="s">
        <v>244</v>
      </c>
      <c r="EQ17" t="s">
        <v>245</v>
      </c>
      <c r="ER17" t="s">
        <v>246</v>
      </c>
      <c r="ES17" t="s">
        <v>247</v>
      </c>
      <c r="ET17" t="s">
        <v>248</v>
      </c>
      <c r="EU17" t="s">
        <v>249</v>
      </c>
      <c r="EV17" t="s">
        <v>250</v>
      </c>
      <c r="EW17" t="s">
        <v>251</v>
      </c>
      <c r="EX17" t="s">
        <v>252</v>
      </c>
      <c r="EY17" t="s">
        <v>253</v>
      </c>
      <c r="EZ17" t="s">
        <v>254</v>
      </c>
      <c r="FA17" t="s">
        <v>255</v>
      </c>
      <c r="FB17" t="s">
        <v>256</v>
      </c>
      <c r="FC17" t="s">
        <v>257</v>
      </c>
      <c r="FD17" t="s">
        <v>258</v>
      </c>
      <c r="FE17" t="s">
        <v>259</v>
      </c>
      <c r="FF17" t="s">
        <v>260</v>
      </c>
      <c r="FG17" t="s">
        <v>261</v>
      </c>
      <c r="FH17" t="s">
        <v>262</v>
      </c>
      <c r="FI17" t="s">
        <v>263</v>
      </c>
      <c r="FJ17" t="s">
        <v>264</v>
      </c>
      <c r="FK17" t="s">
        <v>265</v>
      </c>
      <c r="FL17" t="s">
        <v>266</v>
      </c>
      <c r="FM17" t="s">
        <v>267</v>
      </c>
      <c r="FN17" t="s">
        <v>268</v>
      </c>
      <c r="FO17" t="s">
        <v>269</v>
      </c>
      <c r="FP17" t="s">
        <v>270</v>
      </c>
      <c r="FQ17" t="s">
        <v>271</v>
      </c>
      <c r="FR17" t="s">
        <v>272</v>
      </c>
      <c r="FS17" t="s">
        <v>273</v>
      </c>
      <c r="FT17" t="s">
        <v>274</v>
      </c>
      <c r="FU17" t="s">
        <v>275</v>
      </c>
      <c r="FV17" t="s">
        <v>276</v>
      </c>
      <c r="FW17" t="s">
        <v>277</v>
      </c>
      <c r="FX17" t="s">
        <v>278</v>
      </c>
      <c r="FY17" t="s">
        <v>279</v>
      </c>
      <c r="FZ17" t="s">
        <v>280</v>
      </c>
      <c r="GA17" t="s">
        <v>281</v>
      </c>
      <c r="GB17" t="s">
        <v>282</v>
      </c>
      <c r="GC17" t="s">
        <v>283</v>
      </c>
      <c r="GD17" t="s">
        <v>284</v>
      </c>
      <c r="GE17" t="s">
        <v>285</v>
      </c>
      <c r="GF17" t="s">
        <v>286</v>
      </c>
      <c r="GG17" t="s">
        <v>287</v>
      </c>
      <c r="GH17" t="s">
        <v>288</v>
      </c>
      <c r="GI17" t="s">
        <v>289</v>
      </c>
      <c r="GJ17" t="s">
        <v>290</v>
      </c>
      <c r="GK17" t="s">
        <v>291</v>
      </c>
      <c r="GL17" t="s">
        <v>292</v>
      </c>
      <c r="GM17" t="s">
        <v>293</v>
      </c>
      <c r="GN17" t="s">
        <v>294</v>
      </c>
      <c r="GO17" t="s">
        <v>295</v>
      </c>
      <c r="GP17" t="s">
        <v>296</v>
      </c>
      <c r="GQ17" t="s">
        <v>297</v>
      </c>
      <c r="GR17" t="s">
        <v>298</v>
      </c>
      <c r="GS17" t="s">
        <v>299</v>
      </c>
      <c r="GT17" t="s">
        <v>300</v>
      </c>
      <c r="GU17" t="s">
        <v>301</v>
      </c>
      <c r="GV17" t="s">
        <v>302</v>
      </c>
      <c r="GW17" t="s">
        <v>303</v>
      </c>
      <c r="GX17" t="s">
        <v>304</v>
      </c>
      <c r="GY17" t="s">
        <v>305</v>
      </c>
      <c r="GZ17" t="s">
        <v>306</v>
      </c>
      <c r="HA17" t="s">
        <v>307</v>
      </c>
      <c r="HB17" t="s">
        <v>308</v>
      </c>
      <c r="HC17" t="s">
        <v>309</v>
      </c>
      <c r="HD17" t="s">
        <v>310</v>
      </c>
      <c r="HE17" t="s">
        <v>311</v>
      </c>
      <c r="HF17" t="s">
        <v>312</v>
      </c>
      <c r="HG17" t="s">
        <v>313</v>
      </c>
      <c r="HH17" t="s">
        <v>314</v>
      </c>
      <c r="HI17" t="s">
        <v>315</v>
      </c>
      <c r="HJ17" t="s">
        <v>316</v>
      </c>
      <c r="HK17" t="s">
        <v>317</v>
      </c>
      <c r="HL17" t="s">
        <v>318</v>
      </c>
      <c r="HM17" t="s">
        <v>319</v>
      </c>
      <c r="HN17" t="s">
        <v>320</v>
      </c>
      <c r="HO17" t="s">
        <v>321</v>
      </c>
      <c r="HP17" t="s">
        <v>322</v>
      </c>
      <c r="HQ17" t="s">
        <v>323</v>
      </c>
      <c r="HR17" t="s">
        <v>324</v>
      </c>
      <c r="HS17" t="s">
        <v>325</v>
      </c>
      <c r="HT17" t="s">
        <v>326</v>
      </c>
      <c r="HU17" t="s">
        <v>327</v>
      </c>
      <c r="HV17" t="s">
        <v>328</v>
      </c>
      <c r="HW17" t="s">
        <v>329</v>
      </c>
      <c r="HX17" t="s">
        <v>330</v>
      </c>
      <c r="HY17" t="s">
        <v>331</v>
      </c>
      <c r="HZ17" t="s">
        <v>332</v>
      </c>
      <c r="IA17" t="s">
        <v>333</v>
      </c>
      <c r="IB17" t="s">
        <v>334</v>
      </c>
      <c r="IC17" t="s">
        <v>335</v>
      </c>
      <c r="ID17" t="s">
        <v>336</v>
      </c>
      <c r="IE17" t="s">
        <v>337</v>
      </c>
      <c r="IF17" t="s">
        <v>338</v>
      </c>
      <c r="IG17" t="s">
        <v>339</v>
      </c>
      <c r="IH17" t="s">
        <v>340</v>
      </c>
      <c r="II17" t="s">
        <v>341</v>
      </c>
      <c r="IJ17" t="s">
        <v>342</v>
      </c>
      <c r="IK17" t="s">
        <v>343</v>
      </c>
      <c r="IL17" t="s">
        <v>344</v>
      </c>
      <c r="IM17" t="s">
        <v>345</v>
      </c>
      <c r="IN17" t="s">
        <v>346</v>
      </c>
    </row>
    <row r="18" spans="1:248" x14ac:dyDescent="0.35">
      <c r="B18" t="s">
        <v>347</v>
      </c>
      <c r="C18" t="s">
        <v>347</v>
      </c>
      <c r="F18" t="s">
        <v>347</v>
      </c>
      <c r="G18" t="s">
        <v>348</v>
      </c>
      <c r="H18" t="s">
        <v>349</v>
      </c>
      <c r="I18" t="s">
        <v>350</v>
      </c>
      <c r="J18" t="s">
        <v>350</v>
      </c>
      <c r="K18" t="s">
        <v>192</v>
      </c>
      <c r="L18" t="s">
        <v>192</v>
      </c>
      <c r="M18" t="s">
        <v>348</v>
      </c>
      <c r="N18" t="s">
        <v>348</v>
      </c>
      <c r="O18" t="s">
        <v>348</v>
      </c>
      <c r="P18" t="s">
        <v>348</v>
      </c>
      <c r="Q18" t="s">
        <v>351</v>
      </c>
      <c r="R18" t="s">
        <v>352</v>
      </c>
      <c r="S18" t="s">
        <v>352</v>
      </c>
      <c r="T18" t="s">
        <v>353</v>
      </c>
      <c r="U18" t="s">
        <v>354</v>
      </c>
      <c r="V18" t="s">
        <v>353</v>
      </c>
      <c r="W18" t="s">
        <v>353</v>
      </c>
      <c r="X18" t="s">
        <v>353</v>
      </c>
      <c r="Y18" t="s">
        <v>351</v>
      </c>
      <c r="Z18" t="s">
        <v>351</v>
      </c>
      <c r="AA18" t="s">
        <v>351</v>
      </c>
      <c r="AB18" t="s">
        <v>351</v>
      </c>
      <c r="AC18" t="s">
        <v>355</v>
      </c>
      <c r="AD18" t="s">
        <v>354</v>
      </c>
      <c r="AF18" t="s">
        <v>354</v>
      </c>
      <c r="AG18" t="s">
        <v>355</v>
      </c>
      <c r="AN18" t="s">
        <v>349</v>
      </c>
      <c r="AU18" t="s">
        <v>349</v>
      </c>
      <c r="AV18" t="s">
        <v>349</v>
      </c>
      <c r="AW18" t="s">
        <v>349</v>
      </c>
      <c r="AY18" t="s">
        <v>356</v>
      </c>
      <c r="BK18" t="s">
        <v>357</v>
      </c>
      <c r="BL18" t="s">
        <v>357</v>
      </c>
      <c r="BM18" t="s">
        <v>357</v>
      </c>
      <c r="BN18" t="s">
        <v>349</v>
      </c>
      <c r="BP18" t="s">
        <v>358</v>
      </c>
      <c r="BS18" t="s">
        <v>357</v>
      </c>
      <c r="BX18" t="s">
        <v>347</v>
      </c>
      <c r="BY18" t="s">
        <v>347</v>
      </c>
      <c r="BZ18" t="s">
        <v>347</v>
      </c>
      <c r="CA18" t="s">
        <v>347</v>
      </c>
      <c r="CB18" t="s">
        <v>349</v>
      </c>
      <c r="CC18" t="s">
        <v>349</v>
      </c>
      <c r="CE18" t="s">
        <v>359</v>
      </c>
      <c r="CF18" t="s">
        <v>347</v>
      </c>
      <c r="CG18" t="s">
        <v>350</v>
      </c>
      <c r="CH18" t="s">
        <v>350</v>
      </c>
      <c r="CI18" t="s">
        <v>360</v>
      </c>
      <c r="CJ18" t="s">
        <v>360</v>
      </c>
      <c r="CK18" t="s">
        <v>350</v>
      </c>
      <c r="CL18" t="s">
        <v>360</v>
      </c>
      <c r="CM18" t="s">
        <v>355</v>
      </c>
      <c r="CN18" t="s">
        <v>353</v>
      </c>
      <c r="CO18" t="s">
        <v>353</v>
      </c>
      <c r="CP18" t="s">
        <v>352</v>
      </c>
      <c r="CQ18" t="s">
        <v>352</v>
      </c>
      <c r="CR18" t="s">
        <v>352</v>
      </c>
      <c r="CS18" t="s">
        <v>352</v>
      </c>
      <c r="CT18" t="s">
        <v>352</v>
      </c>
      <c r="CU18" t="s">
        <v>361</v>
      </c>
      <c r="CV18" t="s">
        <v>349</v>
      </c>
      <c r="CW18" t="s">
        <v>349</v>
      </c>
      <c r="CX18" t="s">
        <v>350</v>
      </c>
      <c r="CY18" t="s">
        <v>350</v>
      </c>
      <c r="CZ18" t="s">
        <v>350</v>
      </c>
      <c r="DA18" t="s">
        <v>360</v>
      </c>
      <c r="DB18" t="s">
        <v>350</v>
      </c>
      <c r="DC18" t="s">
        <v>360</v>
      </c>
      <c r="DD18" t="s">
        <v>353</v>
      </c>
      <c r="DE18" t="s">
        <v>353</v>
      </c>
      <c r="DF18" t="s">
        <v>352</v>
      </c>
      <c r="DG18" t="s">
        <v>352</v>
      </c>
      <c r="DH18" t="s">
        <v>349</v>
      </c>
      <c r="DM18" t="s">
        <v>349</v>
      </c>
      <c r="DP18" t="s">
        <v>352</v>
      </c>
      <c r="DQ18" t="s">
        <v>352</v>
      </c>
      <c r="DR18" t="s">
        <v>352</v>
      </c>
      <c r="DS18" t="s">
        <v>352</v>
      </c>
      <c r="DT18" t="s">
        <v>352</v>
      </c>
      <c r="DU18" t="s">
        <v>349</v>
      </c>
      <c r="DV18" t="s">
        <v>349</v>
      </c>
      <c r="DW18" t="s">
        <v>349</v>
      </c>
      <c r="DX18" t="s">
        <v>347</v>
      </c>
      <c r="EA18" t="s">
        <v>362</v>
      </c>
      <c r="EB18" t="s">
        <v>362</v>
      </c>
      <c r="ED18" t="s">
        <v>347</v>
      </c>
      <c r="EE18" t="s">
        <v>363</v>
      </c>
      <c r="EG18" t="s">
        <v>347</v>
      </c>
      <c r="EH18" t="s">
        <v>347</v>
      </c>
      <c r="EJ18" t="s">
        <v>364</v>
      </c>
      <c r="EK18" t="s">
        <v>365</v>
      </c>
      <c r="EL18" t="s">
        <v>364</v>
      </c>
      <c r="EM18" t="s">
        <v>365</v>
      </c>
      <c r="EN18" t="s">
        <v>364</v>
      </c>
      <c r="EO18" t="s">
        <v>365</v>
      </c>
      <c r="EP18" t="s">
        <v>354</v>
      </c>
      <c r="EQ18" t="s">
        <v>354</v>
      </c>
      <c r="ES18" t="s">
        <v>366</v>
      </c>
      <c r="EW18" t="s">
        <v>366</v>
      </c>
      <c r="FC18" t="s">
        <v>367</v>
      </c>
      <c r="FD18" t="s">
        <v>367</v>
      </c>
      <c r="FQ18" t="s">
        <v>367</v>
      </c>
      <c r="FR18" t="s">
        <v>367</v>
      </c>
      <c r="FS18" t="s">
        <v>368</v>
      </c>
      <c r="FT18" t="s">
        <v>368</v>
      </c>
      <c r="FU18" t="s">
        <v>352</v>
      </c>
      <c r="FV18" t="s">
        <v>352</v>
      </c>
      <c r="FW18" t="s">
        <v>354</v>
      </c>
      <c r="FX18" t="s">
        <v>352</v>
      </c>
      <c r="FY18" t="s">
        <v>360</v>
      </c>
      <c r="FZ18" t="s">
        <v>354</v>
      </c>
      <c r="GA18" t="s">
        <v>354</v>
      </c>
      <c r="GC18" t="s">
        <v>367</v>
      </c>
      <c r="GD18" t="s">
        <v>367</v>
      </c>
      <c r="GE18" t="s">
        <v>367</v>
      </c>
      <c r="GF18" t="s">
        <v>367</v>
      </c>
      <c r="GG18" t="s">
        <v>367</v>
      </c>
      <c r="GH18" t="s">
        <v>367</v>
      </c>
      <c r="GI18" t="s">
        <v>367</v>
      </c>
      <c r="GJ18" t="s">
        <v>369</v>
      </c>
      <c r="GK18" t="s">
        <v>370</v>
      </c>
      <c r="GL18" t="s">
        <v>369</v>
      </c>
      <c r="GM18" t="s">
        <v>369</v>
      </c>
      <c r="GN18" t="s">
        <v>367</v>
      </c>
      <c r="GO18" t="s">
        <v>367</v>
      </c>
      <c r="GP18" t="s">
        <v>367</v>
      </c>
      <c r="GQ18" t="s">
        <v>367</v>
      </c>
      <c r="GR18" t="s">
        <v>367</v>
      </c>
      <c r="GS18" t="s">
        <v>367</v>
      </c>
      <c r="GT18" t="s">
        <v>367</v>
      </c>
      <c r="GU18" t="s">
        <v>367</v>
      </c>
      <c r="GV18" t="s">
        <v>367</v>
      </c>
      <c r="GW18" t="s">
        <v>367</v>
      </c>
      <c r="GX18" t="s">
        <v>367</v>
      </c>
      <c r="GY18" t="s">
        <v>367</v>
      </c>
      <c r="HF18" t="s">
        <v>367</v>
      </c>
      <c r="HG18" t="s">
        <v>354</v>
      </c>
      <c r="HH18" t="s">
        <v>354</v>
      </c>
      <c r="HI18" t="s">
        <v>364</v>
      </c>
      <c r="HJ18" t="s">
        <v>365</v>
      </c>
      <c r="HK18" t="s">
        <v>365</v>
      </c>
      <c r="HO18" t="s">
        <v>365</v>
      </c>
      <c r="HS18" t="s">
        <v>350</v>
      </c>
      <c r="HT18" t="s">
        <v>350</v>
      </c>
      <c r="HU18" t="s">
        <v>360</v>
      </c>
      <c r="HV18" t="s">
        <v>360</v>
      </c>
      <c r="HW18" t="s">
        <v>371</v>
      </c>
      <c r="HX18" t="s">
        <v>371</v>
      </c>
      <c r="HZ18" t="s">
        <v>355</v>
      </c>
      <c r="IA18" t="s">
        <v>355</v>
      </c>
      <c r="IB18" t="s">
        <v>352</v>
      </c>
      <c r="IC18" t="s">
        <v>352</v>
      </c>
      <c r="ID18" t="s">
        <v>352</v>
      </c>
      <c r="IE18" t="s">
        <v>352</v>
      </c>
      <c r="IF18" t="s">
        <v>352</v>
      </c>
      <c r="IG18" t="s">
        <v>354</v>
      </c>
      <c r="IH18" t="s">
        <v>354</v>
      </c>
      <c r="II18" t="s">
        <v>354</v>
      </c>
      <c r="IJ18" t="s">
        <v>352</v>
      </c>
      <c r="IK18" t="s">
        <v>350</v>
      </c>
      <c r="IL18" t="s">
        <v>360</v>
      </c>
      <c r="IM18" t="s">
        <v>354</v>
      </c>
      <c r="IN18" t="s">
        <v>354</v>
      </c>
    </row>
    <row r="19" spans="1:248" x14ac:dyDescent="0.35">
      <c r="A19">
        <v>2</v>
      </c>
      <c r="B19">
        <v>1599600462</v>
      </c>
      <c r="C19">
        <v>1012.40000009537</v>
      </c>
      <c r="D19" t="s">
        <v>378</v>
      </c>
      <c r="E19" t="s">
        <v>379</v>
      </c>
      <c r="F19">
        <v>1599600462</v>
      </c>
      <c r="G19">
        <f t="shared" ref="G19:G29" si="0">CM19*AE19*(CI19-CJ19)/(100*$B$7*(1000-AE19*CI19))</f>
        <v>2.2440171075663318E-3</v>
      </c>
      <c r="H19">
        <f t="shared" ref="H19:H29" si="1">CM19*AE19*(CH19-CG19*(1000-AE19*CJ19)/(1000-AE19*CI19))/(100*$B$7)</f>
        <v>17.640148918898333</v>
      </c>
      <c r="I19">
        <f t="shared" ref="I19:I29" si="2">CG19 - IF(AE19&gt;1, H19*$B$7*100/(AG19*CU19), 0)</f>
        <v>377.79199999999997</v>
      </c>
      <c r="J19">
        <f t="shared" ref="J19:J29" si="3">((P19-G19/2)*I19-H19)/(P19+G19/2)</f>
        <v>265.22481911833347</v>
      </c>
      <c r="K19">
        <f t="shared" ref="K19:K29" si="4">J19*(CN19+CO19)/1000</f>
        <v>27.116037552182114</v>
      </c>
      <c r="L19">
        <f t="shared" ref="L19:L29" si="5">(CG19 - IF(AE19&gt;1, H19*$B$7*100/(AG19*CU19), 0))*(CN19+CO19)/1000</f>
        <v>38.624673561728002</v>
      </c>
      <c r="M19">
        <f t="shared" ref="M19:M29" si="6">2/((1/O19-1/N19)+SIGN(O19)*SQRT((1/O19-1/N19)*(1/O19-1/N19) + 4*$C$7/(($C$7+1)*($C$7+1))*(2*1/O19*1/N19-1/N19*1/N19)))</f>
        <v>0.27234842843918494</v>
      </c>
      <c r="N19">
        <f t="shared" ref="N19:N29" si="7">IF(LEFT($D$7,1)&lt;&gt;"0",IF(LEFT($D$7,1)="1",3,$E$7),$D$5+$E$5*(CU19*CN19/($K$5*1000))+$F$5*(CU19*CN19/($K$5*1000))*MAX(MIN($B$7,$J$5),$I$5)*MAX(MIN($B$7,$J$5),$I$5)+$G$5*MAX(MIN($B$7,$J$5),$I$5)*(CU19*CN19/($K$5*1000))+$H$5*(CU19*CN19/($K$5*1000))*(CU19*CN19/($K$5*1000)))</f>
        <v>2.9660411428505022</v>
      </c>
      <c r="O19">
        <f t="shared" ref="O19:O29" si="8">G19*(1000-(1000*0.61365*EXP(17.502*S19/(240.97+S19))/(CN19+CO19)+CI19)/2)/(1000*0.61365*EXP(17.502*S19/(240.97+S19))/(CN19+CO19)-CI19)</f>
        <v>0.25917894584076667</v>
      </c>
      <c r="P19">
        <f t="shared" ref="P19:P29" si="9">1/(($C$7+1)/(M19/1.6)+1/(N19/1.37)) + $C$7/(($C$7+1)/(M19/1.6) + $C$7/(N19/1.37))</f>
        <v>0.1631169861975823</v>
      </c>
      <c r="Q19">
        <f t="shared" ref="Q19:Q29" si="10">(CC19*CE19)</f>
        <v>209.7314567494995</v>
      </c>
      <c r="R19">
        <f t="shared" ref="R19:R29" si="11">(CP19+(Q19+2*0.95*0.0000000567*(((CP19+$B$9)+273)^4-(CP19+273)^4)-44100*G19)/(1.84*29.3*N19+8*0.95*0.0000000567*(CP19+273)^3))</f>
        <v>23.932251253340244</v>
      </c>
      <c r="S19">
        <f t="shared" ref="S19:S29" si="12">($C$9*CQ19+$D$9*CR19+$E$9*R19)</f>
        <v>22.979199999999999</v>
      </c>
      <c r="T19">
        <f t="shared" ref="T19:T29" si="13">0.61365*EXP(17.502*S19/(240.97+S19))</f>
        <v>2.8161738188605079</v>
      </c>
      <c r="U19">
        <f t="shared" ref="U19:U29" si="14">(V19/W19*100)</f>
        <v>68.031204826429942</v>
      </c>
      <c r="V19">
        <f t="shared" ref="V19:V29" si="15">CI19*(CN19+CO19)/1000</f>
        <v>1.9516199221259998</v>
      </c>
      <c r="W19">
        <f t="shared" ref="W19:W29" si="16">0.61365*EXP(17.502*CP19/(240.97+CP19))</f>
        <v>2.8687128606721379</v>
      </c>
      <c r="X19">
        <f t="shared" ref="X19:X29" si="17">(T19-CI19*(CN19+CO19)/1000)</f>
        <v>0.86455389673450811</v>
      </c>
      <c r="Y19">
        <f t="shared" ref="Y19:Y29" si="18">(-G19*44100)</f>
        <v>-98.961154443675227</v>
      </c>
      <c r="Z19">
        <f t="shared" ref="Z19:Z29" si="19">2*29.3*N19*0.92*(CP19-S19)</f>
        <v>48.883022725539277</v>
      </c>
      <c r="AA19">
        <f t="shared" ref="AA19:AA29" si="20">2*0.95*0.0000000567*(((CP19+$B$9)+273)^4-(S19+273)^4)</f>
        <v>3.4209635341898754</v>
      </c>
      <c r="AB19">
        <f t="shared" ref="AB19:AB29" si="21">Q19+AA19+Y19+Z19</f>
        <v>163.07428856555342</v>
      </c>
      <c r="AC19">
        <v>15</v>
      </c>
      <c r="AD19">
        <v>3</v>
      </c>
      <c r="AE19">
        <f t="shared" ref="AE19:AE29" si="22">IF(AC19*$H$15&gt;=AG19,1,(AG19/(AG19-AC19*$H$15)))</f>
        <v>1</v>
      </c>
      <c r="AF19">
        <f t="shared" ref="AF19:AF29" si="23">(AE19-1)*100</f>
        <v>0</v>
      </c>
      <c r="AG19">
        <f t="shared" ref="AG19:AG29" si="24">MAX(0,($B$15+$C$15*CU19)/(1+$D$15*CU19)*CN19/(CP19+273)*$E$15)</f>
        <v>54660.685233040516</v>
      </c>
      <c r="AH19" t="s">
        <v>372</v>
      </c>
      <c r="AI19">
        <v>10490.1</v>
      </c>
      <c r="AJ19">
        <v>674.49599999999998</v>
      </c>
      <c r="AK19">
        <v>2977.37</v>
      </c>
      <c r="AL19">
        <f t="shared" ref="AL19:AL29" si="25">AK19-AJ19</f>
        <v>2302.8739999999998</v>
      </c>
      <c r="AM19">
        <f t="shared" ref="AM19:AM29" si="26">AL19/AK19</f>
        <v>0.77345912667891459</v>
      </c>
      <c r="AN19">
        <v>-1.8289557956659901</v>
      </c>
      <c r="AO19" t="s">
        <v>380</v>
      </c>
      <c r="AP19">
        <v>10461.9</v>
      </c>
      <c r="AQ19">
        <v>928.35871999999995</v>
      </c>
      <c r="AR19">
        <v>1360.69</v>
      </c>
      <c r="AS19">
        <f t="shared" ref="AS19:AS29" si="27">1-AQ19/AR19</f>
        <v>0.31772944608985154</v>
      </c>
      <c r="AT19">
        <v>0.5</v>
      </c>
      <c r="AU19">
        <f t="shared" ref="AU19:AU29" si="28">CC19</f>
        <v>1093.1877008987567</v>
      </c>
      <c r="AV19">
        <f t="shared" ref="AV19:AV29" si="29">H19</f>
        <v>17.640148918898333</v>
      </c>
      <c r="AW19">
        <f t="shared" ref="AW19:AW29" si="30">AS19*AT19*AU19</f>
        <v>173.66896133940014</v>
      </c>
      <c r="AX19">
        <f t="shared" ref="AX19:AX29" si="31">BC19/AR19</f>
        <v>0.51539292564801686</v>
      </c>
      <c r="AY19">
        <f t="shared" ref="AY19:AY29" si="32">(AV19-AN19)/AU19</f>
        <v>1.7809480200479694E-2</v>
      </c>
      <c r="AZ19">
        <f t="shared" ref="AZ19:AZ29" si="33">(AK19-AR19)/AR19</f>
        <v>1.1881324916035245</v>
      </c>
      <c r="BA19" t="s">
        <v>381</v>
      </c>
      <c r="BB19">
        <v>659.4</v>
      </c>
      <c r="BC19">
        <f t="shared" ref="BC19:BC29" si="34">AR19-BB19</f>
        <v>701.29000000000008</v>
      </c>
      <c r="BD19">
        <f t="shared" ref="BD19:BD29" si="35">(AR19-AQ19)/(AR19-BB19)</f>
        <v>0.61648002965962734</v>
      </c>
      <c r="BE19">
        <f t="shared" ref="BE19:BE29" si="36">(AK19-AR19)/(AK19-BB19)</f>
        <v>0.69745510079940631</v>
      </c>
      <c r="BF19">
        <f t="shared" ref="BF19:BF29" si="37">(AR19-AQ19)/(AR19-AJ19)</f>
        <v>0.63004234953963467</v>
      </c>
      <c r="BG19">
        <f t="shared" ref="BG19:BG29" si="38">(AK19-AR19)/(AK19-AJ19)</f>
        <v>0.70202711915632376</v>
      </c>
      <c r="BH19">
        <f t="shared" ref="BH19:BH29" si="39">(BD19*BB19/AQ19)</f>
        <v>0.43787700034482174</v>
      </c>
      <c r="BI19">
        <f t="shared" ref="BI19:BI29" si="40">(1-BH19)</f>
        <v>0.5621229996551782</v>
      </c>
      <c r="BJ19">
        <v>363</v>
      </c>
      <c r="BK19">
        <v>300</v>
      </c>
      <c r="BL19">
        <v>300</v>
      </c>
      <c r="BM19">
        <v>300</v>
      </c>
      <c r="BN19">
        <v>10461.9</v>
      </c>
      <c r="BO19">
        <v>1290.19</v>
      </c>
      <c r="BP19">
        <v>-7.59357E-3</v>
      </c>
      <c r="BQ19">
        <v>2.23</v>
      </c>
      <c r="BR19" t="s">
        <v>373</v>
      </c>
      <c r="BS19" t="s">
        <v>373</v>
      </c>
      <c r="BT19" t="s">
        <v>373</v>
      </c>
      <c r="BU19" t="s">
        <v>373</v>
      </c>
      <c r="BV19" t="s">
        <v>373</v>
      </c>
      <c r="BW19" t="s">
        <v>373</v>
      </c>
      <c r="BX19" t="s">
        <v>373</v>
      </c>
      <c r="BY19" t="s">
        <v>373</v>
      </c>
      <c r="BZ19" t="s">
        <v>373</v>
      </c>
      <c r="CA19" t="s">
        <v>373</v>
      </c>
      <c r="CB19">
        <f t="shared" ref="CB19:CB29" si="41">$B$13*CV19+$C$13*CW19+$F$13*DH19*(1-DK19)</f>
        <v>1299.98</v>
      </c>
      <c r="CC19">
        <f t="shared" ref="CC19:CC29" si="42">CB19*CD19</f>
        <v>1093.1877008987567</v>
      </c>
      <c r="CD19">
        <f t="shared" ref="CD19:CD29" si="43">($B$13*$D$11+$C$13*$D$11+$F$13*((DU19+DM19)/MAX(DU19+DM19+DV19, 0.1)*$I$11+DV19/MAX(DU19+DM19+DV19, 0.1)*$J$11))/($B$13+$C$13+$F$13)</f>
        <v>0.84092655340755751</v>
      </c>
      <c r="CE19">
        <f t="shared" ref="CE19:CE29" si="44">($B$13*$K$11+$C$13*$K$11+$F$13*((DU19+DM19)/MAX(DU19+DM19+DV19, 0.1)*$P$11+DV19/MAX(DU19+DM19+DV19, 0.1)*$Q$11))/($B$13+$C$13+$F$13)</f>
        <v>0.1918531068151153</v>
      </c>
      <c r="CF19">
        <v>1599600462</v>
      </c>
      <c r="CG19">
        <v>377.79199999999997</v>
      </c>
      <c r="CH19">
        <v>399.97399999999999</v>
      </c>
      <c r="CI19">
        <v>19.088999999999999</v>
      </c>
      <c r="CJ19">
        <v>16.448</v>
      </c>
      <c r="CK19">
        <v>344.012</v>
      </c>
      <c r="CL19">
        <v>17.799099999999999</v>
      </c>
      <c r="CM19">
        <v>500.07900000000001</v>
      </c>
      <c r="CN19">
        <v>102.038</v>
      </c>
      <c r="CO19">
        <v>0.199934</v>
      </c>
      <c r="CP19">
        <v>23.2849</v>
      </c>
      <c r="CQ19">
        <v>22.979199999999999</v>
      </c>
      <c r="CR19">
        <v>999.9</v>
      </c>
      <c r="CS19">
        <v>0</v>
      </c>
      <c r="CT19">
        <v>0</v>
      </c>
      <c r="CU19">
        <v>10005.6</v>
      </c>
      <c r="CV19">
        <v>0</v>
      </c>
      <c r="CW19">
        <v>1.5289399999999999E-3</v>
      </c>
      <c r="CX19">
        <v>-22.182099999999998</v>
      </c>
      <c r="CY19">
        <v>385.14400000000001</v>
      </c>
      <c r="CZ19">
        <v>406.66300000000001</v>
      </c>
      <c r="DA19">
        <v>2.64093</v>
      </c>
      <c r="DB19">
        <v>399.97399999999999</v>
      </c>
      <c r="DC19">
        <v>16.448</v>
      </c>
      <c r="DD19">
        <v>1.9478</v>
      </c>
      <c r="DE19">
        <v>1.6783300000000001</v>
      </c>
      <c r="DF19">
        <v>17.026299999999999</v>
      </c>
      <c r="DG19">
        <v>14.6974</v>
      </c>
      <c r="DH19">
        <v>1299.98</v>
      </c>
      <c r="DI19">
        <v>0.968997</v>
      </c>
      <c r="DJ19">
        <v>3.10028E-2</v>
      </c>
      <c r="DK19">
        <v>0</v>
      </c>
      <c r="DL19">
        <v>928.16099999999994</v>
      </c>
      <c r="DM19">
        <v>4.9990300000000003</v>
      </c>
      <c r="DN19">
        <v>11867.7</v>
      </c>
      <c r="DO19">
        <v>10313.200000000001</v>
      </c>
      <c r="DP19">
        <v>40.625</v>
      </c>
      <c r="DQ19">
        <v>43.375</v>
      </c>
      <c r="DR19">
        <v>42.125</v>
      </c>
      <c r="DS19">
        <v>42.186999999999998</v>
      </c>
      <c r="DT19">
        <v>42.436999999999998</v>
      </c>
      <c r="DU19">
        <v>1254.83</v>
      </c>
      <c r="DV19">
        <v>40.15</v>
      </c>
      <c r="DW19">
        <v>0</v>
      </c>
      <c r="DX19">
        <v>1011.90000009537</v>
      </c>
      <c r="DY19">
        <v>0</v>
      </c>
      <c r="DZ19">
        <v>928.35871999999995</v>
      </c>
      <c r="EA19">
        <v>-2.8065384561272002</v>
      </c>
      <c r="EB19">
        <v>-31.961538425051</v>
      </c>
      <c r="EC19">
        <v>11871.44</v>
      </c>
      <c r="ED19">
        <v>15</v>
      </c>
      <c r="EE19">
        <v>1599600423.5</v>
      </c>
      <c r="EF19" t="s">
        <v>382</v>
      </c>
      <c r="EG19">
        <v>1599600420</v>
      </c>
      <c r="EH19">
        <v>1599600423.5</v>
      </c>
      <c r="EI19">
        <v>47</v>
      </c>
      <c r="EJ19">
        <v>0.04</v>
      </c>
      <c r="EK19">
        <v>3.0000000000000001E-3</v>
      </c>
      <c r="EL19">
        <v>33.78</v>
      </c>
      <c r="EM19">
        <v>1.29</v>
      </c>
      <c r="EN19">
        <v>400</v>
      </c>
      <c r="EO19">
        <v>16</v>
      </c>
      <c r="EP19">
        <v>0.1</v>
      </c>
      <c r="EQ19">
        <v>0.03</v>
      </c>
      <c r="ER19">
        <v>-21.879415000000002</v>
      </c>
      <c r="ES19">
        <v>-8.6098311444571599E-2</v>
      </c>
      <c r="ET19">
        <v>0.105585083108363</v>
      </c>
      <c r="EU19">
        <v>1</v>
      </c>
      <c r="EV19">
        <v>2.61994375</v>
      </c>
      <c r="EW19">
        <v>6.6324765478412803E-2</v>
      </c>
      <c r="EX19">
        <v>1.03520630039379E-2</v>
      </c>
      <c r="EY19">
        <v>1</v>
      </c>
      <c r="EZ19">
        <v>2</v>
      </c>
      <c r="FA19">
        <v>2</v>
      </c>
      <c r="FB19" t="s">
        <v>383</v>
      </c>
      <c r="FC19">
        <v>2.9346000000000001</v>
      </c>
      <c r="FD19">
        <v>2.8851800000000001</v>
      </c>
      <c r="FE19">
        <v>8.9058499999999999E-2</v>
      </c>
      <c r="FF19">
        <v>0.100061</v>
      </c>
      <c r="FG19">
        <v>9.6639100000000006E-2</v>
      </c>
      <c r="FH19">
        <v>8.99065E-2</v>
      </c>
      <c r="FI19">
        <v>29255.1</v>
      </c>
      <c r="FJ19">
        <v>29346.3</v>
      </c>
      <c r="FK19">
        <v>29748.1</v>
      </c>
      <c r="FL19">
        <v>29747.9</v>
      </c>
      <c r="FM19">
        <v>35820.5</v>
      </c>
      <c r="FN19">
        <v>34588.9</v>
      </c>
      <c r="FO19">
        <v>43095.3</v>
      </c>
      <c r="FP19">
        <v>40786.9</v>
      </c>
      <c r="FQ19">
        <v>2.05505</v>
      </c>
      <c r="FR19">
        <v>2.0224000000000002</v>
      </c>
      <c r="FS19">
        <v>-1.09896E-2</v>
      </c>
      <c r="FT19">
        <v>0</v>
      </c>
      <c r="FU19">
        <v>23.1601</v>
      </c>
      <c r="FV19">
        <v>999.9</v>
      </c>
      <c r="FW19">
        <v>46.258000000000003</v>
      </c>
      <c r="FX19">
        <v>30.988</v>
      </c>
      <c r="FY19">
        <v>20.438099999999999</v>
      </c>
      <c r="FZ19">
        <v>63.814900000000002</v>
      </c>
      <c r="GA19">
        <v>35.777200000000001</v>
      </c>
      <c r="GB19">
        <v>1</v>
      </c>
      <c r="GC19">
        <v>8.14024E-2</v>
      </c>
      <c r="GD19">
        <v>2.7775099999999999</v>
      </c>
      <c r="GE19">
        <v>20.257899999999999</v>
      </c>
      <c r="GF19">
        <v>5.2476900000000004</v>
      </c>
      <c r="GG19">
        <v>12.0459</v>
      </c>
      <c r="GH19">
        <v>5.02515</v>
      </c>
      <c r="GI19">
        <v>3.3010000000000002</v>
      </c>
      <c r="GJ19">
        <v>9999</v>
      </c>
      <c r="GK19">
        <v>999.9</v>
      </c>
      <c r="GL19">
        <v>9999</v>
      </c>
      <c r="GM19">
        <v>9999</v>
      </c>
      <c r="GN19">
        <v>1.8775999999999999</v>
      </c>
      <c r="GO19">
        <v>1.8791899999999999</v>
      </c>
      <c r="GP19">
        <v>1.8781399999999999</v>
      </c>
      <c r="GQ19">
        <v>1.87863</v>
      </c>
      <c r="GR19">
        <v>1.8800399999999999</v>
      </c>
      <c r="GS19">
        <v>1.8746100000000001</v>
      </c>
      <c r="GT19">
        <v>1.88171</v>
      </c>
      <c r="GU19">
        <v>1.87653</v>
      </c>
      <c r="GV19">
        <v>0</v>
      </c>
      <c r="GW19">
        <v>0</v>
      </c>
      <c r="GX19">
        <v>0</v>
      </c>
      <c r="GY19">
        <v>0</v>
      </c>
      <c r="GZ19" t="s">
        <v>375</v>
      </c>
      <c r="HA19" t="s">
        <v>376</v>
      </c>
      <c r="HB19" t="s">
        <v>377</v>
      </c>
      <c r="HC19" t="s">
        <v>377</v>
      </c>
      <c r="HD19" t="s">
        <v>377</v>
      </c>
      <c r="HE19" t="s">
        <v>377</v>
      </c>
      <c r="HF19">
        <v>0</v>
      </c>
      <c r="HG19">
        <v>100</v>
      </c>
      <c r="HH19">
        <v>100</v>
      </c>
      <c r="HI19">
        <v>33.78</v>
      </c>
      <c r="HJ19">
        <v>1.2899</v>
      </c>
      <c r="HK19">
        <v>33.779800000000002</v>
      </c>
      <c r="HL19">
        <v>0</v>
      </c>
      <c r="HM19">
        <v>0</v>
      </c>
      <c r="HN19">
        <v>0</v>
      </c>
      <c r="HO19">
        <v>1.2898904761904799</v>
      </c>
      <c r="HP19">
        <v>0</v>
      </c>
      <c r="HQ19">
        <v>0</v>
      </c>
      <c r="HR19">
        <v>0</v>
      </c>
      <c r="HS19">
        <v>-1</v>
      </c>
      <c r="HT19">
        <v>-1</v>
      </c>
      <c r="HU19">
        <v>-1</v>
      </c>
      <c r="HV19">
        <v>-1</v>
      </c>
      <c r="HW19">
        <v>0.7</v>
      </c>
      <c r="HX19">
        <v>0.6</v>
      </c>
      <c r="HY19">
        <v>2</v>
      </c>
      <c r="HZ19">
        <v>484.84100000000001</v>
      </c>
      <c r="IA19">
        <v>517.45500000000004</v>
      </c>
      <c r="IB19">
        <v>20.036899999999999</v>
      </c>
      <c r="IC19">
        <v>28.244499999999999</v>
      </c>
      <c r="ID19">
        <v>30.0001</v>
      </c>
      <c r="IE19">
        <v>28.2972</v>
      </c>
      <c r="IF19">
        <v>28.281600000000001</v>
      </c>
      <c r="IG19">
        <v>18.4922</v>
      </c>
      <c r="IH19">
        <v>100</v>
      </c>
      <c r="II19">
        <v>0</v>
      </c>
      <c r="IJ19">
        <v>20.0411</v>
      </c>
      <c r="IK19">
        <v>400</v>
      </c>
      <c r="IL19">
        <v>16.026700000000002</v>
      </c>
      <c r="IM19">
        <v>100.834</v>
      </c>
      <c r="IN19">
        <v>111.066</v>
      </c>
    </row>
    <row r="20" spans="1:248" x14ac:dyDescent="0.35">
      <c r="A20">
        <v>3</v>
      </c>
      <c r="B20">
        <v>1599600555</v>
      </c>
      <c r="C20">
        <v>1105.4000000953699</v>
      </c>
      <c r="D20" t="s">
        <v>384</v>
      </c>
      <c r="E20" t="s">
        <v>385</v>
      </c>
      <c r="F20">
        <v>1599600555</v>
      </c>
      <c r="G20">
        <f t="shared" si="0"/>
        <v>2.1905042865405931E-3</v>
      </c>
      <c r="H20">
        <f t="shared" si="1"/>
        <v>17.105411265502084</v>
      </c>
      <c r="I20">
        <f t="shared" si="2"/>
        <v>378.471</v>
      </c>
      <c r="J20">
        <f t="shared" si="3"/>
        <v>265.11084984145117</v>
      </c>
      <c r="K20">
        <f t="shared" si="4"/>
        <v>27.104944952667363</v>
      </c>
      <c r="L20">
        <f t="shared" si="5"/>
        <v>38.694891692724006</v>
      </c>
      <c r="M20">
        <f t="shared" si="6"/>
        <v>0.26191148132734954</v>
      </c>
      <c r="N20">
        <f t="shared" si="7"/>
        <v>2.9642047265990641</v>
      </c>
      <c r="O20">
        <f t="shared" si="8"/>
        <v>0.24970053937467765</v>
      </c>
      <c r="P20">
        <f t="shared" si="9"/>
        <v>0.15711249183245432</v>
      </c>
      <c r="Q20">
        <f t="shared" si="10"/>
        <v>177.78405401728924</v>
      </c>
      <c r="R20">
        <f t="shared" si="11"/>
        <v>23.830091864580528</v>
      </c>
      <c r="S20">
        <f t="shared" si="12"/>
        <v>23.020499999999998</v>
      </c>
      <c r="T20">
        <f t="shared" si="13"/>
        <v>2.8232222820845365</v>
      </c>
      <c r="U20">
        <f t="shared" si="14"/>
        <v>67.590317285017491</v>
      </c>
      <c r="V20">
        <f t="shared" si="15"/>
        <v>1.9472434300152002</v>
      </c>
      <c r="W20">
        <f t="shared" si="16"/>
        <v>2.8809502725131297</v>
      </c>
      <c r="X20">
        <f t="shared" si="17"/>
        <v>0.87597885206933634</v>
      </c>
      <c r="Y20">
        <f t="shared" si="18"/>
        <v>-96.601239036440163</v>
      </c>
      <c r="Z20">
        <f t="shared" si="19"/>
        <v>53.519098128315072</v>
      </c>
      <c r="AA20">
        <f t="shared" si="20"/>
        <v>3.7498517228314894</v>
      </c>
      <c r="AB20">
        <f t="shared" si="21"/>
        <v>138.45176483199563</v>
      </c>
      <c r="AC20">
        <v>15</v>
      </c>
      <c r="AD20">
        <v>3</v>
      </c>
      <c r="AE20">
        <f t="shared" si="22"/>
        <v>1</v>
      </c>
      <c r="AF20">
        <f t="shared" si="23"/>
        <v>0</v>
      </c>
      <c r="AG20">
        <f t="shared" si="24"/>
        <v>54593.22341699808</v>
      </c>
      <c r="AH20" t="s">
        <v>372</v>
      </c>
      <c r="AI20">
        <v>10490.1</v>
      </c>
      <c r="AJ20">
        <v>674.49599999999998</v>
      </c>
      <c r="AK20">
        <v>2977.37</v>
      </c>
      <c r="AL20">
        <f t="shared" si="25"/>
        <v>2302.8739999999998</v>
      </c>
      <c r="AM20">
        <f t="shared" si="26"/>
        <v>0.77345912667891459</v>
      </c>
      <c r="AN20">
        <v>-1.8289557956659901</v>
      </c>
      <c r="AO20" t="s">
        <v>386</v>
      </c>
      <c r="AP20">
        <v>10463.9</v>
      </c>
      <c r="AQ20">
        <v>947.98296000000005</v>
      </c>
      <c r="AR20">
        <v>1510.15</v>
      </c>
      <c r="AS20">
        <f t="shared" si="27"/>
        <v>0.37225907360196009</v>
      </c>
      <c r="AT20">
        <v>0.5</v>
      </c>
      <c r="AU20">
        <f t="shared" si="28"/>
        <v>925.24080104224356</v>
      </c>
      <c r="AV20">
        <f t="shared" si="29"/>
        <v>17.105411265502084</v>
      </c>
      <c r="AW20">
        <f t="shared" si="30"/>
        <v>172.21464172736052</v>
      </c>
      <c r="AX20">
        <f t="shared" si="31"/>
        <v>0.56132172300764827</v>
      </c>
      <c r="AY20">
        <f t="shared" si="32"/>
        <v>2.0464258644711013E-2</v>
      </c>
      <c r="AZ20">
        <f t="shared" si="33"/>
        <v>0.97157236036155326</v>
      </c>
      <c r="BA20" t="s">
        <v>387</v>
      </c>
      <c r="BB20">
        <v>662.47</v>
      </c>
      <c r="BC20">
        <f t="shared" si="34"/>
        <v>847.68000000000006</v>
      </c>
      <c r="BD20">
        <f t="shared" si="35"/>
        <v>0.66318308795771985</v>
      </c>
      <c r="BE20">
        <f t="shared" si="36"/>
        <v>0.63381571558166661</v>
      </c>
      <c r="BF20">
        <f t="shared" si="37"/>
        <v>0.67272703774528686</v>
      </c>
      <c r="BG20">
        <f t="shared" si="38"/>
        <v>0.63712560913015648</v>
      </c>
      <c r="BH20">
        <f t="shared" si="39"/>
        <v>0.4634459888175107</v>
      </c>
      <c r="BI20">
        <f t="shared" si="40"/>
        <v>0.53655401118248935</v>
      </c>
      <c r="BJ20">
        <v>365</v>
      </c>
      <c r="BK20">
        <v>300</v>
      </c>
      <c r="BL20">
        <v>300</v>
      </c>
      <c r="BM20">
        <v>300</v>
      </c>
      <c r="BN20">
        <v>10463.9</v>
      </c>
      <c r="BO20">
        <v>1422.26</v>
      </c>
      <c r="BP20">
        <v>-7.7682799999999998E-3</v>
      </c>
      <c r="BQ20">
        <v>6.04</v>
      </c>
      <c r="BR20" t="s">
        <v>373</v>
      </c>
      <c r="BS20" t="s">
        <v>373</v>
      </c>
      <c r="BT20" t="s">
        <v>373</v>
      </c>
      <c r="BU20" t="s">
        <v>373</v>
      </c>
      <c r="BV20" t="s">
        <v>373</v>
      </c>
      <c r="BW20" t="s">
        <v>373</v>
      </c>
      <c r="BX20" t="s">
        <v>373</v>
      </c>
      <c r="BY20" t="s">
        <v>373</v>
      </c>
      <c r="BZ20" t="s">
        <v>373</v>
      </c>
      <c r="CA20" t="s">
        <v>373</v>
      </c>
      <c r="CB20">
        <f t="shared" si="41"/>
        <v>1100.07</v>
      </c>
      <c r="CC20">
        <f t="shared" si="42"/>
        <v>925.24080104224356</v>
      </c>
      <c r="CD20">
        <f t="shared" si="43"/>
        <v>0.84107447802616531</v>
      </c>
      <c r="CE20">
        <f t="shared" si="44"/>
        <v>0.19214895605233062</v>
      </c>
      <c r="CF20">
        <v>1599600555</v>
      </c>
      <c r="CG20">
        <v>378.471</v>
      </c>
      <c r="CH20">
        <v>399.99200000000002</v>
      </c>
      <c r="CI20">
        <v>19.0458</v>
      </c>
      <c r="CJ20">
        <v>16.467300000000002</v>
      </c>
      <c r="CK20">
        <v>344.71600000000001</v>
      </c>
      <c r="CL20">
        <v>17.755099999999999</v>
      </c>
      <c r="CM20">
        <v>500.00799999999998</v>
      </c>
      <c r="CN20">
        <v>102.04</v>
      </c>
      <c r="CO20">
        <v>0.200044</v>
      </c>
      <c r="CP20">
        <v>23.355399999999999</v>
      </c>
      <c r="CQ20">
        <v>23.020499999999998</v>
      </c>
      <c r="CR20">
        <v>999.9</v>
      </c>
      <c r="CS20">
        <v>0</v>
      </c>
      <c r="CT20">
        <v>0</v>
      </c>
      <c r="CU20">
        <v>9995</v>
      </c>
      <c r="CV20">
        <v>0</v>
      </c>
      <c r="CW20">
        <v>1.5289399999999999E-3</v>
      </c>
      <c r="CX20">
        <v>-21.521100000000001</v>
      </c>
      <c r="CY20">
        <v>385.81900000000002</v>
      </c>
      <c r="CZ20">
        <v>406.68900000000002</v>
      </c>
      <c r="DA20">
        <v>2.5784600000000002</v>
      </c>
      <c r="DB20">
        <v>399.99200000000002</v>
      </c>
      <c r="DC20">
        <v>16.467300000000002</v>
      </c>
      <c r="DD20">
        <v>1.94343</v>
      </c>
      <c r="DE20">
        <v>1.6803300000000001</v>
      </c>
      <c r="DF20">
        <v>16.9909</v>
      </c>
      <c r="DG20">
        <v>14.7159</v>
      </c>
      <c r="DH20">
        <v>1100.07</v>
      </c>
      <c r="DI20">
        <v>0.96401700000000001</v>
      </c>
      <c r="DJ20">
        <v>3.5983099999999997E-2</v>
      </c>
      <c r="DK20">
        <v>0</v>
      </c>
      <c r="DL20">
        <v>949.37800000000004</v>
      </c>
      <c r="DM20">
        <v>4.9990300000000003</v>
      </c>
      <c r="DN20">
        <v>10264.799999999999</v>
      </c>
      <c r="DO20">
        <v>8707.0400000000009</v>
      </c>
      <c r="DP20">
        <v>40.561999999999998</v>
      </c>
      <c r="DQ20">
        <v>43.5</v>
      </c>
      <c r="DR20">
        <v>42.25</v>
      </c>
      <c r="DS20">
        <v>42.25</v>
      </c>
      <c r="DT20">
        <v>42.436999999999998</v>
      </c>
      <c r="DU20">
        <v>1055.67</v>
      </c>
      <c r="DV20">
        <v>39.4</v>
      </c>
      <c r="DW20">
        <v>0</v>
      </c>
      <c r="DX20">
        <v>92.5</v>
      </c>
      <c r="DY20">
        <v>0</v>
      </c>
      <c r="DZ20">
        <v>947.98296000000005</v>
      </c>
      <c r="EA20">
        <v>11.596153827919199</v>
      </c>
      <c r="EB20">
        <v>120.00769219817499</v>
      </c>
      <c r="EC20">
        <v>10250.708000000001</v>
      </c>
      <c r="ED20">
        <v>15</v>
      </c>
      <c r="EE20">
        <v>1599600527.5</v>
      </c>
      <c r="EF20" t="s">
        <v>388</v>
      </c>
      <c r="EG20">
        <v>1599600520.5</v>
      </c>
      <c r="EH20">
        <v>1599600527.5</v>
      </c>
      <c r="EI20">
        <v>48</v>
      </c>
      <c r="EJ20">
        <v>-2.5000000000000001E-2</v>
      </c>
      <c r="EK20">
        <v>1E-3</v>
      </c>
      <c r="EL20">
        <v>33.753999999999998</v>
      </c>
      <c r="EM20">
        <v>1.2909999999999999</v>
      </c>
      <c r="EN20">
        <v>400</v>
      </c>
      <c r="EO20">
        <v>16</v>
      </c>
      <c r="EP20">
        <v>0.06</v>
      </c>
      <c r="EQ20">
        <v>0.03</v>
      </c>
      <c r="ER20">
        <v>-21.546420000000001</v>
      </c>
      <c r="ES20">
        <v>-1.63744840525211E-2</v>
      </c>
      <c r="ET20">
        <v>4.11635226869616E-2</v>
      </c>
      <c r="EU20">
        <v>1</v>
      </c>
      <c r="EV20">
        <v>2.5775202500000001</v>
      </c>
      <c r="EW20">
        <v>-9.3317448405364403E-3</v>
      </c>
      <c r="EX20">
        <v>1.4095468908482799E-3</v>
      </c>
      <c r="EY20">
        <v>1</v>
      </c>
      <c r="EZ20">
        <v>2</v>
      </c>
      <c r="FA20">
        <v>2</v>
      </c>
      <c r="FB20" t="s">
        <v>383</v>
      </c>
      <c r="FC20">
        <v>2.9344199999999998</v>
      </c>
      <c r="FD20">
        <v>2.8851900000000001</v>
      </c>
      <c r="FE20">
        <v>8.9204699999999998E-2</v>
      </c>
      <c r="FF20">
        <v>0.100066</v>
      </c>
      <c r="FG20">
        <v>9.64671E-2</v>
      </c>
      <c r="FH20">
        <v>8.9983400000000005E-2</v>
      </c>
      <c r="FI20">
        <v>29252.7</v>
      </c>
      <c r="FJ20">
        <v>29345.200000000001</v>
      </c>
      <c r="FK20">
        <v>29750.5</v>
      </c>
      <c r="FL20">
        <v>29746.9</v>
      </c>
      <c r="FM20">
        <v>35826.800000000003</v>
      </c>
      <c r="FN20">
        <v>34584.800000000003</v>
      </c>
      <c r="FO20">
        <v>43094.6</v>
      </c>
      <c r="FP20">
        <v>40785.4</v>
      </c>
      <c r="FQ20">
        <v>2.0546500000000001</v>
      </c>
      <c r="FR20">
        <v>2.0219499999999999</v>
      </c>
      <c r="FS20">
        <v>-5.6400900000000004E-3</v>
      </c>
      <c r="FT20">
        <v>0</v>
      </c>
      <c r="FU20">
        <v>23.113299999999999</v>
      </c>
      <c r="FV20">
        <v>999.9</v>
      </c>
      <c r="FW20">
        <v>46.246000000000002</v>
      </c>
      <c r="FX20">
        <v>31.018000000000001</v>
      </c>
      <c r="FY20">
        <v>20.467099999999999</v>
      </c>
      <c r="FZ20">
        <v>63.754899999999999</v>
      </c>
      <c r="GA20">
        <v>36.302100000000003</v>
      </c>
      <c r="GB20">
        <v>1</v>
      </c>
      <c r="GC20">
        <v>8.2283999999999996E-2</v>
      </c>
      <c r="GD20">
        <v>2.88611</v>
      </c>
      <c r="GE20">
        <v>20.257200000000001</v>
      </c>
      <c r="GF20">
        <v>5.2511299999999999</v>
      </c>
      <c r="GG20">
        <v>12.0459</v>
      </c>
      <c r="GH20">
        <v>5.0250000000000004</v>
      </c>
      <c r="GI20">
        <v>3.3010000000000002</v>
      </c>
      <c r="GJ20">
        <v>9999</v>
      </c>
      <c r="GK20">
        <v>999.9</v>
      </c>
      <c r="GL20">
        <v>9999</v>
      </c>
      <c r="GM20">
        <v>9999</v>
      </c>
      <c r="GN20">
        <v>1.8775900000000001</v>
      </c>
      <c r="GO20">
        <v>1.8791599999999999</v>
      </c>
      <c r="GP20">
        <v>1.8781300000000001</v>
      </c>
      <c r="GQ20">
        <v>1.8785700000000001</v>
      </c>
      <c r="GR20">
        <v>1.88005</v>
      </c>
      <c r="GS20">
        <v>1.87463</v>
      </c>
      <c r="GT20">
        <v>1.88167</v>
      </c>
      <c r="GU20">
        <v>1.87653</v>
      </c>
      <c r="GV20">
        <v>0</v>
      </c>
      <c r="GW20">
        <v>0</v>
      </c>
      <c r="GX20">
        <v>0</v>
      </c>
      <c r="GY20">
        <v>0</v>
      </c>
      <c r="GZ20" t="s">
        <v>375</v>
      </c>
      <c r="HA20" t="s">
        <v>376</v>
      </c>
      <c r="HB20" t="s">
        <v>377</v>
      </c>
      <c r="HC20" t="s">
        <v>377</v>
      </c>
      <c r="HD20" t="s">
        <v>377</v>
      </c>
      <c r="HE20" t="s">
        <v>377</v>
      </c>
      <c r="HF20">
        <v>0</v>
      </c>
      <c r="HG20">
        <v>100</v>
      </c>
      <c r="HH20">
        <v>100</v>
      </c>
      <c r="HI20">
        <v>33.755000000000003</v>
      </c>
      <c r="HJ20">
        <v>1.2907</v>
      </c>
      <c r="HK20">
        <v>33.754400000000103</v>
      </c>
      <c r="HL20">
        <v>0</v>
      </c>
      <c r="HM20">
        <v>0</v>
      </c>
      <c r="HN20">
        <v>0</v>
      </c>
      <c r="HO20">
        <v>1.290745</v>
      </c>
      <c r="HP20">
        <v>0</v>
      </c>
      <c r="HQ20">
        <v>0</v>
      </c>
      <c r="HR20">
        <v>0</v>
      </c>
      <c r="HS20">
        <v>-1</v>
      </c>
      <c r="HT20">
        <v>-1</v>
      </c>
      <c r="HU20">
        <v>-1</v>
      </c>
      <c r="HV20">
        <v>-1</v>
      </c>
      <c r="HW20">
        <v>0.6</v>
      </c>
      <c r="HX20">
        <v>0.5</v>
      </c>
      <c r="HY20">
        <v>2</v>
      </c>
      <c r="HZ20">
        <v>484.63499999999999</v>
      </c>
      <c r="IA20">
        <v>517.18899999999996</v>
      </c>
      <c r="IB20">
        <v>20.1675</v>
      </c>
      <c r="IC20">
        <v>28.243099999999998</v>
      </c>
      <c r="ID20">
        <v>29.9999</v>
      </c>
      <c r="IE20">
        <v>28.3018</v>
      </c>
      <c r="IF20">
        <v>28.2864</v>
      </c>
      <c r="IG20">
        <v>18.494199999999999</v>
      </c>
      <c r="IH20">
        <v>100</v>
      </c>
      <c r="II20">
        <v>0</v>
      </c>
      <c r="IJ20">
        <v>20.16</v>
      </c>
      <c r="IK20">
        <v>400</v>
      </c>
      <c r="IL20">
        <v>14.460900000000001</v>
      </c>
      <c r="IM20">
        <v>100.836</v>
      </c>
      <c r="IN20">
        <v>111.063</v>
      </c>
    </row>
    <row r="21" spans="1:248" x14ac:dyDescent="0.35">
      <c r="A21">
        <v>4</v>
      </c>
      <c r="B21">
        <v>1599600660</v>
      </c>
      <c r="C21">
        <v>1210.4000000953699</v>
      </c>
      <c r="D21" t="s">
        <v>389</v>
      </c>
      <c r="E21" t="s">
        <v>390</v>
      </c>
      <c r="F21">
        <v>1599600660</v>
      </c>
      <c r="G21">
        <f t="shared" si="0"/>
        <v>2.1329648163140322E-3</v>
      </c>
      <c r="H21">
        <f t="shared" si="1"/>
        <v>16.7142731084523</v>
      </c>
      <c r="I21">
        <f t="shared" si="2"/>
        <v>378.92899999999997</v>
      </c>
      <c r="J21">
        <f t="shared" si="3"/>
        <v>264.86809346922814</v>
      </c>
      <c r="K21">
        <f t="shared" si="4"/>
        <v>27.080402847383859</v>
      </c>
      <c r="L21">
        <f t="shared" si="5"/>
        <v>38.742114371538996</v>
      </c>
      <c r="M21">
        <f t="shared" si="6"/>
        <v>0.25401630957800647</v>
      </c>
      <c r="N21">
        <f t="shared" si="7"/>
        <v>2.9626764915039265</v>
      </c>
      <c r="O21">
        <f t="shared" si="8"/>
        <v>0.24250743618208598</v>
      </c>
      <c r="P21">
        <f t="shared" si="9"/>
        <v>0.15255771598102605</v>
      </c>
      <c r="Q21">
        <f t="shared" si="10"/>
        <v>145.84563859516439</v>
      </c>
      <c r="R21">
        <f t="shared" si="11"/>
        <v>23.641128277724707</v>
      </c>
      <c r="S21">
        <f t="shared" si="12"/>
        <v>23.003399999999999</v>
      </c>
      <c r="T21">
        <f t="shared" si="13"/>
        <v>2.8203020412500059</v>
      </c>
      <c r="U21">
        <f t="shared" si="14"/>
        <v>67.477914959108872</v>
      </c>
      <c r="V21">
        <f t="shared" si="15"/>
        <v>1.9419877306721998</v>
      </c>
      <c r="W21">
        <f t="shared" si="16"/>
        <v>2.8779604880337963</v>
      </c>
      <c r="X21">
        <f t="shared" si="17"/>
        <v>0.87831431057780618</v>
      </c>
      <c r="Y21">
        <f t="shared" si="18"/>
        <v>-94.063748399448826</v>
      </c>
      <c r="Z21">
        <f t="shared" si="19"/>
        <v>53.475533265334718</v>
      </c>
      <c r="AA21">
        <f t="shared" si="20"/>
        <v>3.7480808849953897</v>
      </c>
      <c r="AB21">
        <f t="shared" si="21"/>
        <v>109.00550434604568</v>
      </c>
      <c r="AC21">
        <v>15</v>
      </c>
      <c r="AD21">
        <v>3</v>
      </c>
      <c r="AE21">
        <f t="shared" si="22"/>
        <v>1</v>
      </c>
      <c r="AF21">
        <f t="shared" si="23"/>
        <v>0</v>
      </c>
      <c r="AG21">
        <f t="shared" si="24"/>
        <v>54551.072893601369</v>
      </c>
      <c r="AH21" t="s">
        <v>372</v>
      </c>
      <c r="AI21">
        <v>10490.1</v>
      </c>
      <c r="AJ21">
        <v>674.49599999999998</v>
      </c>
      <c r="AK21">
        <v>2977.37</v>
      </c>
      <c r="AL21">
        <f t="shared" si="25"/>
        <v>2302.8739999999998</v>
      </c>
      <c r="AM21">
        <f t="shared" si="26"/>
        <v>0.77345912667891459</v>
      </c>
      <c r="AN21">
        <v>-1.8289557956659901</v>
      </c>
      <c r="AO21" t="s">
        <v>391</v>
      </c>
      <c r="AP21">
        <v>10467.799999999999</v>
      </c>
      <c r="AQ21">
        <v>993.67139999999995</v>
      </c>
      <c r="AR21">
        <v>1767.07</v>
      </c>
      <c r="AS21">
        <f t="shared" si="27"/>
        <v>0.43767287091060347</v>
      </c>
      <c r="AT21">
        <v>0.5</v>
      </c>
      <c r="AU21">
        <f t="shared" si="28"/>
        <v>757.14613177528679</v>
      </c>
      <c r="AV21">
        <f t="shared" si="29"/>
        <v>16.7142731084523</v>
      </c>
      <c r="AW21">
        <f t="shared" si="30"/>
        <v>165.69116059647394</v>
      </c>
      <c r="AX21">
        <f t="shared" si="31"/>
        <v>0.6087478141782724</v>
      </c>
      <c r="AY21">
        <f t="shared" si="32"/>
        <v>2.4490951120148801E-2</v>
      </c>
      <c r="AZ21">
        <f t="shared" si="33"/>
        <v>0.68491910337451256</v>
      </c>
      <c r="BA21" t="s">
        <v>392</v>
      </c>
      <c r="BB21">
        <v>691.37</v>
      </c>
      <c r="BC21">
        <f t="shared" si="34"/>
        <v>1075.6999999999998</v>
      </c>
      <c r="BD21">
        <f t="shared" si="35"/>
        <v>0.71897239007158142</v>
      </c>
      <c r="BE21">
        <f t="shared" si="36"/>
        <v>0.52944006999125104</v>
      </c>
      <c r="BF21">
        <f t="shared" si="37"/>
        <v>0.70786839152313707</v>
      </c>
      <c r="BG21">
        <f t="shared" si="38"/>
        <v>0.52556066897277054</v>
      </c>
      <c r="BH21">
        <f t="shared" si="39"/>
        <v>0.50024177139826032</v>
      </c>
      <c r="BI21">
        <f t="shared" si="40"/>
        <v>0.49975822860173968</v>
      </c>
      <c r="BJ21">
        <v>367</v>
      </c>
      <c r="BK21">
        <v>300</v>
      </c>
      <c r="BL21">
        <v>300</v>
      </c>
      <c r="BM21">
        <v>300</v>
      </c>
      <c r="BN21">
        <v>10467.799999999999</v>
      </c>
      <c r="BO21">
        <v>1664.25</v>
      </c>
      <c r="BP21">
        <v>-7.9440299999999995E-3</v>
      </c>
      <c r="BQ21">
        <v>8.58</v>
      </c>
      <c r="BR21" t="s">
        <v>373</v>
      </c>
      <c r="BS21" t="s">
        <v>373</v>
      </c>
      <c r="BT21" t="s">
        <v>373</v>
      </c>
      <c r="BU21" t="s">
        <v>373</v>
      </c>
      <c r="BV21" t="s">
        <v>373</v>
      </c>
      <c r="BW21" t="s">
        <v>373</v>
      </c>
      <c r="BX21" t="s">
        <v>373</v>
      </c>
      <c r="BY21" t="s">
        <v>373</v>
      </c>
      <c r="BZ21" t="s">
        <v>373</v>
      </c>
      <c r="CA21" t="s">
        <v>373</v>
      </c>
      <c r="CB21">
        <f t="shared" si="41"/>
        <v>899.95799999999997</v>
      </c>
      <c r="CC21">
        <f t="shared" si="42"/>
        <v>757.14613177528679</v>
      </c>
      <c r="CD21">
        <f t="shared" si="43"/>
        <v>0.84131274101156595</v>
      </c>
      <c r="CE21">
        <f t="shared" si="44"/>
        <v>0.19262548202313193</v>
      </c>
      <c r="CF21">
        <v>1599600660</v>
      </c>
      <c r="CG21">
        <v>378.92899999999997</v>
      </c>
      <c r="CH21">
        <v>399.95400000000001</v>
      </c>
      <c r="CI21">
        <v>18.994199999999999</v>
      </c>
      <c r="CJ21">
        <v>16.483499999999999</v>
      </c>
      <c r="CK21">
        <v>345.11200000000002</v>
      </c>
      <c r="CL21">
        <v>17.704000000000001</v>
      </c>
      <c r="CM21">
        <v>500.048</v>
      </c>
      <c r="CN21">
        <v>102.041</v>
      </c>
      <c r="CO21">
        <v>0.20009099999999999</v>
      </c>
      <c r="CP21">
        <v>23.338200000000001</v>
      </c>
      <c r="CQ21">
        <v>23.003399999999999</v>
      </c>
      <c r="CR21">
        <v>999.9</v>
      </c>
      <c r="CS21">
        <v>0</v>
      </c>
      <c r="CT21">
        <v>0</v>
      </c>
      <c r="CU21">
        <v>9986.25</v>
      </c>
      <c r="CV21">
        <v>0</v>
      </c>
      <c r="CW21">
        <v>1.5289399999999999E-3</v>
      </c>
      <c r="CX21">
        <v>-21.024999999999999</v>
      </c>
      <c r="CY21">
        <v>386.26600000000002</v>
      </c>
      <c r="CZ21">
        <v>406.65699999999998</v>
      </c>
      <c r="DA21">
        <v>2.5106799999999998</v>
      </c>
      <c r="DB21">
        <v>399.95400000000001</v>
      </c>
      <c r="DC21">
        <v>16.483499999999999</v>
      </c>
      <c r="DD21">
        <v>1.93818</v>
      </c>
      <c r="DE21">
        <v>1.68198</v>
      </c>
      <c r="DF21">
        <v>16.9481</v>
      </c>
      <c r="DG21">
        <v>14.731199999999999</v>
      </c>
      <c r="DH21">
        <v>899.95799999999997</v>
      </c>
      <c r="DI21">
        <v>0.95599199999999995</v>
      </c>
      <c r="DJ21">
        <v>4.4007600000000001E-2</v>
      </c>
      <c r="DK21">
        <v>0</v>
      </c>
      <c r="DL21">
        <v>995.06600000000003</v>
      </c>
      <c r="DM21">
        <v>4.9990300000000003</v>
      </c>
      <c r="DN21">
        <v>8792.14</v>
      </c>
      <c r="DO21">
        <v>7097.4</v>
      </c>
      <c r="DP21">
        <v>40.436999999999998</v>
      </c>
      <c r="DQ21">
        <v>43.561999999999998</v>
      </c>
      <c r="DR21">
        <v>42.25</v>
      </c>
      <c r="DS21">
        <v>42.375</v>
      </c>
      <c r="DT21">
        <v>42.436999999999998</v>
      </c>
      <c r="DU21">
        <v>855.57</v>
      </c>
      <c r="DV21">
        <v>39.380000000000003</v>
      </c>
      <c r="DW21">
        <v>0</v>
      </c>
      <c r="DX21">
        <v>104.799999952316</v>
      </c>
      <c r="DY21">
        <v>0</v>
      </c>
      <c r="DZ21">
        <v>993.67139999999995</v>
      </c>
      <c r="EA21">
        <v>11.6785384777519</v>
      </c>
      <c r="EB21">
        <v>107.470000275933</v>
      </c>
      <c r="EC21">
        <v>8779.2075999999997</v>
      </c>
      <c r="ED21">
        <v>15</v>
      </c>
      <c r="EE21">
        <v>1599600614.5</v>
      </c>
      <c r="EF21" t="s">
        <v>393</v>
      </c>
      <c r="EG21">
        <v>1599600612.5</v>
      </c>
      <c r="EH21">
        <v>1599600614.5</v>
      </c>
      <c r="EI21">
        <v>49</v>
      </c>
      <c r="EJ21">
        <v>6.3E-2</v>
      </c>
      <c r="EK21">
        <v>-1E-3</v>
      </c>
      <c r="EL21">
        <v>33.817</v>
      </c>
      <c r="EM21">
        <v>1.29</v>
      </c>
      <c r="EN21">
        <v>400</v>
      </c>
      <c r="EO21">
        <v>16</v>
      </c>
      <c r="EP21">
        <v>7.0000000000000007E-2</v>
      </c>
      <c r="EQ21">
        <v>0.04</v>
      </c>
      <c r="ER21">
        <v>-21.023364999999998</v>
      </c>
      <c r="ES21">
        <v>-2.2836022514091701E-2</v>
      </c>
      <c r="ET21">
        <v>3.1061395251984501E-2</v>
      </c>
      <c r="EU21">
        <v>1</v>
      </c>
      <c r="EV21">
        <v>2.513147</v>
      </c>
      <c r="EW21">
        <v>-1.5913846153851E-2</v>
      </c>
      <c r="EX21">
        <v>2.1715895100133499E-3</v>
      </c>
      <c r="EY21">
        <v>1</v>
      </c>
      <c r="EZ21">
        <v>2</v>
      </c>
      <c r="FA21">
        <v>2</v>
      </c>
      <c r="FB21" t="s">
        <v>383</v>
      </c>
      <c r="FC21">
        <v>2.93451</v>
      </c>
      <c r="FD21">
        <v>2.88517</v>
      </c>
      <c r="FE21">
        <v>8.9285600000000007E-2</v>
      </c>
      <c r="FF21">
        <v>0.10005799999999999</v>
      </c>
      <c r="FG21">
        <v>9.6266299999999999E-2</v>
      </c>
      <c r="FH21">
        <v>9.0046699999999993E-2</v>
      </c>
      <c r="FI21">
        <v>29248</v>
      </c>
      <c r="FJ21">
        <v>29344.2</v>
      </c>
      <c r="FK21">
        <v>29748.400000000001</v>
      </c>
      <c r="FL21">
        <v>29745.7</v>
      </c>
      <c r="FM21">
        <v>35832.300000000003</v>
      </c>
      <c r="FN21">
        <v>34581.599999999999</v>
      </c>
      <c r="FO21">
        <v>43091.5</v>
      </c>
      <c r="FP21">
        <v>40784.5</v>
      </c>
      <c r="FQ21">
        <v>2.0552999999999999</v>
      </c>
      <c r="FR21">
        <v>2.0219800000000001</v>
      </c>
      <c r="FS21">
        <v>-1.3910199999999999E-2</v>
      </c>
      <c r="FT21">
        <v>0</v>
      </c>
      <c r="FU21">
        <v>23.232399999999998</v>
      </c>
      <c r="FV21">
        <v>999.9</v>
      </c>
      <c r="FW21">
        <v>46.203000000000003</v>
      </c>
      <c r="FX21">
        <v>31.027999999999999</v>
      </c>
      <c r="FY21">
        <v>20.459</v>
      </c>
      <c r="FZ21">
        <v>63.814900000000002</v>
      </c>
      <c r="GA21">
        <v>35.781199999999998</v>
      </c>
      <c r="GB21">
        <v>1</v>
      </c>
      <c r="GC21">
        <v>8.2647399999999996E-2</v>
      </c>
      <c r="GD21">
        <v>2.9089</v>
      </c>
      <c r="GE21">
        <v>20.258800000000001</v>
      </c>
      <c r="GF21">
        <v>5.24979</v>
      </c>
      <c r="GG21">
        <v>12.0459</v>
      </c>
      <c r="GH21">
        <v>5.0251999999999999</v>
      </c>
      <c r="GI21">
        <v>3.3010000000000002</v>
      </c>
      <c r="GJ21">
        <v>9999</v>
      </c>
      <c r="GK21">
        <v>999.9</v>
      </c>
      <c r="GL21">
        <v>9999</v>
      </c>
      <c r="GM21">
        <v>9999</v>
      </c>
      <c r="GN21">
        <v>1.8775900000000001</v>
      </c>
      <c r="GO21">
        <v>1.87923</v>
      </c>
      <c r="GP21">
        <v>1.8781300000000001</v>
      </c>
      <c r="GQ21">
        <v>1.87859</v>
      </c>
      <c r="GR21">
        <v>1.8800399999999999</v>
      </c>
      <c r="GS21">
        <v>1.8746400000000001</v>
      </c>
      <c r="GT21">
        <v>1.8816600000000001</v>
      </c>
      <c r="GU21">
        <v>1.87653</v>
      </c>
      <c r="GV21">
        <v>0</v>
      </c>
      <c r="GW21">
        <v>0</v>
      </c>
      <c r="GX21">
        <v>0</v>
      </c>
      <c r="GY21">
        <v>0</v>
      </c>
      <c r="GZ21" t="s">
        <v>375</v>
      </c>
      <c r="HA21" t="s">
        <v>376</v>
      </c>
      <c r="HB21" t="s">
        <v>377</v>
      </c>
      <c r="HC21" t="s">
        <v>377</v>
      </c>
      <c r="HD21" t="s">
        <v>377</v>
      </c>
      <c r="HE21" t="s">
        <v>377</v>
      </c>
      <c r="HF21">
        <v>0</v>
      </c>
      <c r="HG21">
        <v>100</v>
      </c>
      <c r="HH21">
        <v>100</v>
      </c>
      <c r="HI21">
        <v>33.817</v>
      </c>
      <c r="HJ21">
        <v>1.2902</v>
      </c>
      <c r="HK21">
        <v>33.8170000000001</v>
      </c>
      <c r="HL21">
        <v>0</v>
      </c>
      <c r="HM21">
        <v>0</v>
      </c>
      <c r="HN21">
        <v>0</v>
      </c>
      <c r="HO21">
        <v>1.2901199999999999</v>
      </c>
      <c r="HP21">
        <v>0</v>
      </c>
      <c r="HQ21">
        <v>0</v>
      </c>
      <c r="HR21">
        <v>0</v>
      </c>
      <c r="HS21">
        <v>-1</v>
      </c>
      <c r="HT21">
        <v>-1</v>
      </c>
      <c r="HU21">
        <v>-1</v>
      </c>
      <c r="HV21">
        <v>-1</v>
      </c>
      <c r="HW21">
        <v>0.8</v>
      </c>
      <c r="HX21">
        <v>0.8</v>
      </c>
      <c r="HY21">
        <v>2</v>
      </c>
      <c r="HZ21">
        <v>485.072</v>
      </c>
      <c r="IA21">
        <v>517.25199999999995</v>
      </c>
      <c r="IB21">
        <v>20.193200000000001</v>
      </c>
      <c r="IC21">
        <v>28.248000000000001</v>
      </c>
      <c r="ID21">
        <v>30.000299999999999</v>
      </c>
      <c r="IE21">
        <v>28.3066</v>
      </c>
      <c r="IF21">
        <v>28.2912</v>
      </c>
      <c r="IG21">
        <v>18.495100000000001</v>
      </c>
      <c r="IH21">
        <v>100</v>
      </c>
      <c r="II21">
        <v>0</v>
      </c>
      <c r="IJ21">
        <v>20.188800000000001</v>
      </c>
      <c r="IK21">
        <v>400</v>
      </c>
      <c r="IL21">
        <v>14.5703</v>
      </c>
      <c r="IM21">
        <v>100.82899999999999</v>
      </c>
      <c r="IN21">
        <v>111.059</v>
      </c>
    </row>
    <row r="22" spans="1:248" x14ac:dyDescent="0.35">
      <c r="A22">
        <v>5</v>
      </c>
      <c r="B22">
        <v>1599600749</v>
      </c>
      <c r="C22">
        <v>1299.4000000953699</v>
      </c>
      <c r="D22" t="s">
        <v>394</v>
      </c>
      <c r="E22" t="s">
        <v>395</v>
      </c>
      <c r="F22">
        <v>1599600749</v>
      </c>
      <c r="G22">
        <f t="shared" si="0"/>
        <v>2.0865235613443701E-3</v>
      </c>
      <c r="H22">
        <f t="shared" si="1"/>
        <v>16.059370731535854</v>
      </c>
      <c r="I22">
        <f t="shared" si="2"/>
        <v>379.76600000000002</v>
      </c>
      <c r="J22">
        <f t="shared" si="3"/>
        <v>266.98729798375985</v>
      </c>
      <c r="K22">
        <f t="shared" si="4"/>
        <v>27.295958491007223</v>
      </c>
      <c r="L22">
        <f t="shared" si="5"/>
        <v>38.826105401188002</v>
      </c>
      <c r="M22">
        <f t="shared" si="6"/>
        <v>0.24677928197861207</v>
      </c>
      <c r="N22">
        <f t="shared" si="7"/>
        <v>2.9648149091615252</v>
      </c>
      <c r="O22">
        <f t="shared" si="8"/>
        <v>0.23590923375541639</v>
      </c>
      <c r="P22">
        <f t="shared" si="9"/>
        <v>0.14837999932324347</v>
      </c>
      <c r="Q22">
        <f t="shared" si="10"/>
        <v>113.94023124917146</v>
      </c>
      <c r="R22">
        <f t="shared" si="11"/>
        <v>23.485472288824447</v>
      </c>
      <c r="S22">
        <f t="shared" si="12"/>
        <v>23.005700000000001</v>
      </c>
      <c r="T22">
        <f t="shared" si="13"/>
        <v>2.8206946683089016</v>
      </c>
      <c r="U22">
        <f t="shared" si="14"/>
        <v>67.24411922125536</v>
      </c>
      <c r="V22">
        <f t="shared" si="15"/>
        <v>1.937491833018</v>
      </c>
      <c r="W22">
        <f t="shared" si="16"/>
        <v>2.8812807059648025</v>
      </c>
      <c r="X22">
        <f t="shared" si="17"/>
        <v>0.8832028352909016</v>
      </c>
      <c r="Y22">
        <f t="shared" si="18"/>
        <v>-92.015689055286728</v>
      </c>
      <c r="Z22">
        <f t="shared" si="19"/>
        <v>56.199428046162637</v>
      </c>
      <c r="AA22">
        <f t="shared" si="20"/>
        <v>3.936583387080133</v>
      </c>
      <c r="AB22">
        <f t="shared" si="21"/>
        <v>82.060553627127504</v>
      </c>
      <c r="AC22">
        <v>15</v>
      </c>
      <c r="AD22">
        <v>3</v>
      </c>
      <c r="AE22">
        <f t="shared" si="22"/>
        <v>1</v>
      </c>
      <c r="AF22">
        <f t="shared" si="23"/>
        <v>0</v>
      </c>
      <c r="AG22">
        <f t="shared" si="24"/>
        <v>54610.914570837311</v>
      </c>
      <c r="AH22" t="s">
        <v>372</v>
      </c>
      <c r="AI22">
        <v>10490.1</v>
      </c>
      <c r="AJ22">
        <v>674.49599999999998</v>
      </c>
      <c r="AK22">
        <v>2977.37</v>
      </c>
      <c r="AL22">
        <f t="shared" si="25"/>
        <v>2302.8739999999998</v>
      </c>
      <c r="AM22">
        <f t="shared" si="26"/>
        <v>0.77345912667891459</v>
      </c>
      <c r="AN22">
        <v>-1.8289557956659901</v>
      </c>
      <c r="AO22" t="s">
        <v>396</v>
      </c>
      <c r="AP22">
        <v>10473.1</v>
      </c>
      <c r="AQ22">
        <v>1041.48615384615</v>
      </c>
      <c r="AR22">
        <v>2146.77</v>
      </c>
      <c r="AS22">
        <f t="shared" si="27"/>
        <v>0.51485899567902016</v>
      </c>
      <c r="AT22">
        <v>0.5</v>
      </c>
      <c r="AU22">
        <f t="shared" si="28"/>
        <v>589.1572097631913</v>
      </c>
      <c r="AV22">
        <f t="shared" si="29"/>
        <v>16.059370731535854</v>
      </c>
      <c r="AW22">
        <f t="shared" si="30"/>
        <v>151.66644465786524</v>
      </c>
      <c r="AX22">
        <f t="shared" si="31"/>
        <v>0.66565118759811248</v>
      </c>
      <c r="AY22">
        <f t="shared" si="32"/>
        <v>3.0362569159413266E-2</v>
      </c>
      <c r="AZ22">
        <f t="shared" si="33"/>
        <v>0.38690684144086229</v>
      </c>
      <c r="BA22" t="s">
        <v>397</v>
      </c>
      <c r="BB22">
        <v>717.77</v>
      </c>
      <c r="BC22">
        <f t="shared" si="34"/>
        <v>1429</v>
      </c>
      <c r="BD22">
        <f t="shared" si="35"/>
        <v>0.7734666523120014</v>
      </c>
      <c r="BE22">
        <f t="shared" si="36"/>
        <v>0.36758718357231368</v>
      </c>
      <c r="BF22">
        <f t="shared" si="37"/>
        <v>0.75073243577883597</v>
      </c>
      <c r="BG22">
        <f t="shared" si="38"/>
        <v>0.3606797419224847</v>
      </c>
      <c r="BH22">
        <f t="shared" si="39"/>
        <v>0.53305668729225941</v>
      </c>
      <c r="BI22">
        <f t="shared" si="40"/>
        <v>0.46694331270774059</v>
      </c>
      <c r="BJ22">
        <v>369</v>
      </c>
      <c r="BK22">
        <v>300</v>
      </c>
      <c r="BL22">
        <v>300</v>
      </c>
      <c r="BM22">
        <v>300</v>
      </c>
      <c r="BN22">
        <v>10473.1</v>
      </c>
      <c r="BO22">
        <v>2035.39</v>
      </c>
      <c r="BP22">
        <v>-8.1223000000000007E-3</v>
      </c>
      <c r="BQ22">
        <v>7.92</v>
      </c>
      <c r="BR22" t="s">
        <v>373</v>
      </c>
      <c r="BS22" t="s">
        <v>373</v>
      </c>
      <c r="BT22" t="s">
        <v>373</v>
      </c>
      <c r="BU22" t="s">
        <v>373</v>
      </c>
      <c r="BV22" t="s">
        <v>373</v>
      </c>
      <c r="BW22" t="s">
        <v>373</v>
      </c>
      <c r="BX22" t="s">
        <v>373</v>
      </c>
      <c r="BY22" t="s">
        <v>373</v>
      </c>
      <c r="BZ22" t="s">
        <v>373</v>
      </c>
      <c r="CA22" t="s">
        <v>373</v>
      </c>
      <c r="CB22">
        <f t="shared" si="41"/>
        <v>699.96299999999997</v>
      </c>
      <c r="CC22">
        <f t="shared" si="42"/>
        <v>589.1572097631913</v>
      </c>
      <c r="CD22">
        <f t="shared" si="43"/>
        <v>0.84169764653730461</v>
      </c>
      <c r="CE22">
        <f t="shared" si="44"/>
        <v>0.19339529307460931</v>
      </c>
      <c r="CF22">
        <v>1599600749</v>
      </c>
      <c r="CG22">
        <v>379.76600000000002</v>
      </c>
      <c r="CH22">
        <v>399.98500000000001</v>
      </c>
      <c r="CI22">
        <v>18.951000000000001</v>
      </c>
      <c r="CJ22">
        <v>16.495000000000001</v>
      </c>
      <c r="CK22">
        <v>346.00700000000001</v>
      </c>
      <c r="CL22">
        <v>17.659700000000001</v>
      </c>
      <c r="CM22">
        <v>500.077</v>
      </c>
      <c r="CN22">
        <v>102.03700000000001</v>
      </c>
      <c r="CO22">
        <v>0.19991800000000001</v>
      </c>
      <c r="CP22">
        <v>23.357299999999999</v>
      </c>
      <c r="CQ22">
        <v>23.005700000000001</v>
      </c>
      <c r="CR22">
        <v>999.9</v>
      </c>
      <c r="CS22">
        <v>0</v>
      </c>
      <c r="CT22">
        <v>0</v>
      </c>
      <c r="CU22">
        <v>9998.75</v>
      </c>
      <c r="CV22">
        <v>0</v>
      </c>
      <c r="CW22">
        <v>1.5289399999999999E-3</v>
      </c>
      <c r="CX22">
        <v>-20.218499999999999</v>
      </c>
      <c r="CY22">
        <v>387.10199999999998</v>
      </c>
      <c r="CZ22">
        <v>406.69299999999998</v>
      </c>
      <c r="DA22">
        <v>2.4559899999999999</v>
      </c>
      <c r="DB22">
        <v>399.98500000000001</v>
      </c>
      <c r="DC22">
        <v>16.495000000000001</v>
      </c>
      <c r="DD22">
        <v>1.9337</v>
      </c>
      <c r="DE22">
        <v>1.6831</v>
      </c>
      <c r="DF22">
        <v>16.9117</v>
      </c>
      <c r="DG22">
        <v>14.7415</v>
      </c>
      <c r="DH22">
        <v>699.96299999999997</v>
      </c>
      <c r="DI22">
        <v>0.94300600000000001</v>
      </c>
      <c r="DJ22">
        <v>5.6994000000000003E-2</v>
      </c>
      <c r="DK22">
        <v>0</v>
      </c>
      <c r="DL22">
        <v>1044.1300000000001</v>
      </c>
      <c r="DM22">
        <v>4.9990300000000003</v>
      </c>
      <c r="DN22">
        <v>7161.02</v>
      </c>
      <c r="DO22">
        <v>5488.06</v>
      </c>
      <c r="DP22">
        <v>40.125</v>
      </c>
      <c r="DQ22">
        <v>43.625</v>
      </c>
      <c r="DR22">
        <v>42.125</v>
      </c>
      <c r="DS22">
        <v>42.375</v>
      </c>
      <c r="DT22">
        <v>42.25</v>
      </c>
      <c r="DU22">
        <v>655.36</v>
      </c>
      <c r="DV22">
        <v>39.61</v>
      </c>
      <c r="DW22">
        <v>0</v>
      </c>
      <c r="DX22">
        <v>88.700000047683702</v>
      </c>
      <c r="DY22">
        <v>0</v>
      </c>
      <c r="DZ22">
        <v>1041.48615384615</v>
      </c>
      <c r="EA22">
        <v>22.5620513076165</v>
      </c>
      <c r="EB22">
        <v>165.32034206020501</v>
      </c>
      <c r="EC22">
        <v>7141.4115384615397</v>
      </c>
      <c r="ED22">
        <v>15</v>
      </c>
      <c r="EE22">
        <v>1599600719</v>
      </c>
      <c r="EF22" t="s">
        <v>398</v>
      </c>
      <c r="EG22">
        <v>1599600715</v>
      </c>
      <c r="EH22">
        <v>1599600719</v>
      </c>
      <c r="EI22">
        <v>50</v>
      </c>
      <c r="EJ22">
        <v>-5.8000000000000003E-2</v>
      </c>
      <c r="EK22">
        <v>1E-3</v>
      </c>
      <c r="EL22">
        <v>33.759</v>
      </c>
      <c r="EM22">
        <v>1.2909999999999999</v>
      </c>
      <c r="EN22">
        <v>400</v>
      </c>
      <c r="EO22">
        <v>16</v>
      </c>
      <c r="EP22">
        <v>0.1</v>
      </c>
      <c r="EQ22">
        <v>0.03</v>
      </c>
      <c r="ER22">
        <v>-20.234067499999998</v>
      </c>
      <c r="ES22">
        <v>-8.2857410881746599E-2</v>
      </c>
      <c r="ET22">
        <v>2.4777523963261501E-2</v>
      </c>
      <c r="EU22">
        <v>1</v>
      </c>
      <c r="EV22">
        <v>2.4545102499999998</v>
      </c>
      <c r="EW22">
        <v>8.9752345215691803E-4</v>
      </c>
      <c r="EX22">
        <v>1.07275926353492E-3</v>
      </c>
      <c r="EY22">
        <v>1</v>
      </c>
      <c r="EZ22">
        <v>2</v>
      </c>
      <c r="FA22">
        <v>2</v>
      </c>
      <c r="FB22" t="s">
        <v>383</v>
      </c>
      <c r="FC22">
        <v>2.93458</v>
      </c>
      <c r="FD22">
        <v>2.8851</v>
      </c>
      <c r="FE22">
        <v>8.9465699999999995E-2</v>
      </c>
      <c r="FF22">
        <v>0.100059</v>
      </c>
      <c r="FG22">
        <v>9.60873E-2</v>
      </c>
      <c r="FH22">
        <v>9.0087600000000004E-2</v>
      </c>
      <c r="FI22">
        <v>29242.1</v>
      </c>
      <c r="FJ22">
        <v>29343.7</v>
      </c>
      <c r="FK22">
        <v>29748.3</v>
      </c>
      <c r="FL22">
        <v>29745.3</v>
      </c>
      <c r="FM22">
        <v>35838.9</v>
      </c>
      <c r="FN22">
        <v>34579.300000000003</v>
      </c>
      <c r="FO22">
        <v>43090.9</v>
      </c>
      <c r="FP22">
        <v>40783.599999999999</v>
      </c>
      <c r="FQ22">
        <v>2.05572</v>
      </c>
      <c r="FR22">
        <v>2.0217299999999998</v>
      </c>
      <c r="FS22">
        <v>-1.21966E-2</v>
      </c>
      <c r="FT22">
        <v>0</v>
      </c>
      <c r="FU22">
        <v>23.206399999999999</v>
      </c>
      <c r="FV22">
        <v>999.9</v>
      </c>
      <c r="FW22">
        <v>46.154000000000003</v>
      </c>
      <c r="FX22">
        <v>31.058</v>
      </c>
      <c r="FY22">
        <v>20.473199999999999</v>
      </c>
      <c r="FZ22">
        <v>63.8249</v>
      </c>
      <c r="GA22">
        <v>35.829300000000003</v>
      </c>
      <c r="GB22">
        <v>1</v>
      </c>
      <c r="GC22">
        <v>8.1427799999999995E-2</v>
      </c>
      <c r="GD22">
        <v>2.45214</v>
      </c>
      <c r="GE22">
        <v>20.267700000000001</v>
      </c>
      <c r="GF22">
        <v>5.25143</v>
      </c>
      <c r="GG22">
        <v>12.0459</v>
      </c>
      <c r="GH22">
        <v>5.0252499999999998</v>
      </c>
      <c r="GI22">
        <v>3.3010000000000002</v>
      </c>
      <c r="GJ22">
        <v>9999</v>
      </c>
      <c r="GK22">
        <v>999.9</v>
      </c>
      <c r="GL22">
        <v>9999</v>
      </c>
      <c r="GM22">
        <v>9999</v>
      </c>
      <c r="GN22">
        <v>1.8775999999999999</v>
      </c>
      <c r="GO22">
        <v>1.87924</v>
      </c>
      <c r="GP22">
        <v>1.87818</v>
      </c>
      <c r="GQ22">
        <v>1.8786499999999999</v>
      </c>
      <c r="GR22">
        <v>1.8800699999999999</v>
      </c>
      <c r="GS22">
        <v>1.87469</v>
      </c>
      <c r="GT22">
        <v>1.88171</v>
      </c>
      <c r="GU22">
        <v>1.87653</v>
      </c>
      <c r="GV22">
        <v>0</v>
      </c>
      <c r="GW22">
        <v>0</v>
      </c>
      <c r="GX22">
        <v>0</v>
      </c>
      <c r="GY22">
        <v>0</v>
      </c>
      <c r="GZ22" t="s">
        <v>375</v>
      </c>
      <c r="HA22" t="s">
        <v>376</v>
      </c>
      <c r="HB22" t="s">
        <v>377</v>
      </c>
      <c r="HC22" t="s">
        <v>377</v>
      </c>
      <c r="HD22" t="s">
        <v>377</v>
      </c>
      <c r="HE22" t="s">
        <v>377</v>
      </c>
      <c r="HF22">
        <v>0</v>
      </c>
      <c r="HG22">
        <v>100</v>
      </c>
      <c r="HH22">
        <v>100</v>
      </c>
      <c r="HI22">
        <v>33.759</v>
      </c>
      <c r="HJ22">
        <v>1.2912999999999999</v>
      </c>
      <c r="HK22">
        <v>33.759099999999997</v>
      </c>
      <c r="HL22">
        <v>0</v>
      </c>
      <c r="HM22">
        <v>0</v>
      </c>
      <c r="HN22">
        <v>0</v>
      </c>
      <c r="HO22">
        <v>1.2912250000000001</v>
      </c>
      <c r="HP22">
        <v>0</v>
      </c>
      <c r="HQ22">
        <v>0</v>
      </c>
      <c r="HR22">
        <v>0</v>
      </c>
      <c r="HS22">
        <v>-1</v>
      </c>
      <c r="HT22">
        <v>-1</v>
      </c>
      <c r="HU22">
        <v>-1</v>
      </c>
      <c r="HV22">
        <v>-1</v>
      </c>
      <c r="HW22">
        <v>0.6</v>
      </c>
      <c r="HX22">
        <v>0.5</v>
      </c>
      <c r="HY22">
        <v>2</v>
      </c>
      <c r="HZ22">
        <v>485.392</v>
      </c>
      <c r="IA22">
        <v>517.14599999999996</v>
      </c>
      <c r="IB22">
        <v>20.627099999999999</v>
      </c>
      <c r="IC22">
        <v>28.2576</v>
      </c>
      <c r="ID22">
        <v>30.000299999999999</v>
      </c>
      <c r="IE22">
        <v>28.3139</v>
      </c>
      <c r="IF22">
        <v>28.298300000000001</v>
      </c>
      <c r="IG22">
        <v>18.495200000000001</v>
      </c>
      <c r="IH22">
        <v>100</v>
      </c>
      <c r="II22">
        <v>0</v>
      </c>
      <c r="IJ22">
        <v>20.622599999999998</v>
      </c>
      <c r="IK22">
        <v>400</v>
      </c>
      <c r="IL22">
        <v>14.574199999999999</v>
      </c>
      <c r="IM22">
        <v>100.828</v>
      </c>
      <c r="IN22">
        <v>111.057</v>
      </c>
    </row>
    <row r="23" spans="1:248" x14ac:dyDescent="0.35">
      <c r="A23">
        <v>6</v>
      </c>
      <c r="B23">
        <v>1599600848</v>
      </c>
      <c r="C23">
        <v>1398.4000000953699</v>
      </c>
      <c r="D23" t="s">
        <v>399</v>
      </c>
      <c r="E23" t="s">
        <v>400</v>
      </c>
      <c r="F23">
        <v>1599600848</v>
      </c>
      <c r="G23">
        <f t="shared" si="0"/>
        <v>2.0410527856523407E-3</v>
      </c>
      <c r="H23">
        <f t="shared" si="1"/>
        <v>14.99286506523535</v>
      </c>
      <c r="I23">
        <f t="shared" si="2"/>
        <v>381.065</v>
      </c>
      <c r="J23">
        <f t="shared" si="3"/>
        <v>272.8474056085056</v>
      </c>
      <c r="K23">
        <f t="shared" si="4"/>
        <v>27.894499397209636</v>
      </c>
      <c r="L23">
        <f t="shared" si="5"/>
        <v>38.958103299869997</v>
      </c>
      <c r="M23">
        <f t="shared" si="6"/>
        <v>0.24043043039998258</v>
      </c>
      <c r="N23">
        <f t="shared" si="7"/>
        <v>2.9685287238954898</v>
      </c>
      <c r="O23">
        <f t="shared" si="8"/>
        <v>0.23011223499516298</v>
      </c>
      <c r="P23">
        <f t="shared" si="9"/>
        <v>0.14471029430853932</v>
      </c>
      <c r="Q23">
        <f t="shared" si="10"/>
        <v>90.009638916709761</v>
      </c>
      <c r="R23">
        <f t="shared" si="11"/>
        <v>23.357295393253203</v>
      </c>
      <c r="S23">
        <f t="shared" si="12"/>
        <v>23.003299999999999</v>
      </c>
      <c r="T23">
        <f t="shared" si="13"/>
        <v>2.820284971592915</v>
      </c>
      <c r="U23">
        <f t="shared" si="14"/>
        <v>67.142664426602821</v>
      </c>
      <c r="V23">
        <f t="shared" si="15"/>
        <v>1.9345686355943998</v>
      </c>
      <c r="W23">
        <f t="shared" si="16"/>
        <v>2.8812807059648025</v>
      </c>
      <c r="X23">
        <f t="shared" si="17"/>
        <v>0.88571633599851518</v>
      </c>
      <c r="Y23">
        <f t="shared" si="18"/>
        <v>-90.010427847268232</v>
      </c>
      <c r="Z23">
        <f t="shared" si="19"/>
        <v>56.653919479179272</v>
      </c>
      <c r="AA23">
        <f t="shared" si="20"/>
        <v>3.9634061081422987</v>
      </c>
      <c r="AB23">
        <f t="shared" si="21"/>
        <v>60.616536656763095</v>
      </c>
      <c r="AC23">
        <v>15</v>
      </c>
      <c r="AD23">
        <v>3</v>
      </c>
      <c r="AE23">
        <f t="shared" si="22"/>
        <v>1</v>
      </c>
      <c r="AF23">
        <f t="shared" si="23"/>
        <v>0</v>
      </c>
      <c r="AG23">
        <f t="shared" si="24"/>
        <v>54721.129854859835</v>
      </c>
      <c r="AH23" t="s">
        <v>372</v>
      </c>
      <c r="AI23">
        <v>10490.1</v>
      </c>
      <c r="AJ23">
        <v>674.49599999999998</v>
      </c>
      <c r="AK23">
        <v>2977.37</v>
      </c>
      <c r="AL23">
        <f t="shared" si="25"/>
        <v>2302.8739999999998</v>
      </c>
      <c r="AM23">
        <f t="shared" si="26"/>
        <v>0.77345912667891459</v>
      </c>
      <c r="AN23">
        <v>-1.8289557956659901</v>
      </c>
      <c r="AO23" t="s">
        <v>401</v>
      </c>
      <c r="AP23">
        <v>10477.9</v>
      </c>
      <c r="AQ23">
        <v>1055.7123076923101</v>
      </c>
      <c r="AR23">
        <v>2500.17</v>
      </c>
      <c r="AS23">
        <f t="shared" si="27"/>
        <v>0.57774379034533241</v>
      </c>
      <c r="AT23">
        <v>0.5</v>
      </c>
      <c r="AU23">
        <f t="shared" si="28"/>
        <v>463.1555912549814</v>
      </c>
      <c r="AV23">
        <f t="shared" si="29"/>
        <v>14.99286506523535</v>
      </c>
      <c r="AW23">
        <f t="shared" si="30"/>
        <v>133.79263340564322</v>
      </c>
      <c r="AX23">
        <f t="shared" si="31"/>
        <v>0.69611266433882502</v>
      </c>
      <c r="AY23">
        <f t="shared" si="32"/>
        <v>3.6320021130092348E-2</v>
      </c>
      <c r="AZ23">
        <f t="shared" si="33"/>
        <v>0.19086702104256903</v>
      </c>
      <c r="BA23" t="s">
        <v>402</v>
      </c>
      <c r="BB23">
        <v>759.77</v>
      </c>
      <c r="BC23">
        <f t="shared" si="34"/>
        <v>1740.4</v>
      </c>
      <c r="BD23">
        <f t="shared" si="35"/>
        <v>0.82995730424482295</v>
      </c>
      <c r="BE23">
        <f t="shared" si="36"/>
        <v>0.21518759018759012</v>
      </c>
      <c r="BF23">
        <f t="shared" si="37"/>
        <v>0.79119146808668472</v>
      </c>
      <c r="BG23">
        <f t="shared" si="38"/>
        <v>0.20721932680641661</v>
      </c>
      <c r="BH23">
        <f t="shared" si="39"/>
        <v>0.59729971551101047</v>
      </c>
      <c r="BI23">
        <f t="shared" si="40"/>
        <v>0.40270028448898953</v>
      </c>
      <c r="BJ23">
        <v>371</v>
      </c>
      <c r="BK23">
        <v>300</v>
      </c>
      <c r="BL23">
        <v>300</v>
      </c>
      <c r="BM23">
        <v>300</v>
      </c>
      <c r="BN23">
        <v>10477.9</v>
      </c>
      <c r="BO23">
        <v>2395.35</v>
      </c>
      <c r="BP23">
        <v>-8.2560199999999993E-3</v>
      </c>
      <c r="BQ23">
        <v>2.4700000000000002</v>
      </c>
      <c r="BR23" t="s">
        <v>373</v>
      </c>
      <c r="BS23" t="s">
        <v>373</v>
      </c>
      <c r="BT23" t="s">
        <v>373</v>
      </c>
      <c r="BU23" t="s">
        <v>373</v>
      </c>
      <c r="BV23" t="s">
        <v>373</v>
      </c>
      <c r="BW23" t="s">
        <v>373</v>
      </c>
      <c r="BX23" t="s">
        <v>373</v>
      </c>
      <c r="BY23" t="s">
        <v>373</v>
      </c>
      <c r="BZ23" t="s">
        <v>373</v>
      </c>
      <c r="CA23" t="s">
        <v>373</v>
      </c>
      <c r="CB23">
        <f t="shared" si="41"/>
        <v>549.95500000000004</v>
      </c>
      <c r="CC23">
        <f t="shared" si="42"/>
        <v>463.1555912549814</v>
      </c>
      <c r="CD23">
        <f t="shared" si="43"/>
        <v>0.84216997982558817</v>
      </c>
      <c r="CE23">
        <f t="shared" si="44"/>
        <v>0.19433995965117623</v>
      </c>
      <c r="CF23">
        <v>1599600848</v>
      </c>
      <c r="CG23">
        <v>381.065</v>
      </c>
      <c r="CH23">
        <v>399.99200000000002</v>
      </c>
      <c r="CI23">
        <v>18.922799999999999</v>
      </c>
      <c r="CJ23">
        <v>16.519600000000001</v>
      </c>
      <c r="CK23">
        <v>347.24799999999999</v>
      </c>
      <c r="CL23">
        <v>17.6295</v>
      </c>
      <c r="CM23">
        <v>499.94099999999997</v>
      </c>
      <c r="CN23">
        <v>102.035</v>
      </c>
      <c r="CO23">
        <v>0.199798</v>
      </c>
      <c r="CP23">
        <v>23.357299999999999</v>
      </c>
      <c r="CQ23">
        <v>23.003299999999999</v>
      </c>
      <c r="CR23">
        <v>999.9</v>
      </c>
      <c r="CS23">
        <v>0</v>
      </c>
      <c r="CT23">
        <v>0</v>
      </c>
      <c r="CU23">
        <v>10020</v>
      </c>
      <c r="CV23">
        <v>0</v>
      </c>
      <c r="CW23">
        <v>1.5289399999999999E-3</v>
      </c>
      <c r="CX23">
        <v>-18.926500000000001</v>
      </c>
      <c r="CY23">
        <v>388.41500000000002</v>
      </c>
      <c r="CZ23">
        <v>406.71</v>
      </c>
      <c r="DA23">
        <v>2.4032499999999999</v>
      </c>
      <c r="DB23">
        <v>399.99200000000002</v>
      </c>
      <c r="DC23">
        <v>16.519600000000001</v>
      </c>
      <c r="DD23">
        <v>1.9307799999999999</v>
      </c>
      <c r="DE23">
        <v>1.68557</v>
      </c>
      <c r="DF23">
        <v>16.887899999999998</v>
      </c>
      <c r="DG23">
        <v>14.764200000000001</v>
      </c>
      <c r="DH23">
        <v>549.95500000000004</v>
      </c>
      <c r="DI23">
        <v>0.92701199999999995</v>
      </c>
      <c r="DJ23">
        <v>7.2987800000000005E-2</v>
      </c>
      <c r="DK23">
        <v>0</v>
      </c>
      <c r="DL23">
        <v>1057.6600000000001</v>
      </c>
      <c r="DM23">
        <v>4.9990300000000003</v>
      </c>
      <c r="DN23">
        <v>5697.1</v>
      </c>
      <c r="DO23">
        <v>4280.96</v>
      </c>
      <c r="DP23">
        <v>39.75</v>
      </c>
      <c r="DQ23">
        <v>43.561999999999998</v>
      </c>
      <c r="DR23">
        <v>41.936999999999998</v>
      </c>
      <c r="DS23">
        <v>42.311999999999998</v>
      </c>
      <c r="DT23">
        <v>42</v>
      </c>
      <c r="DU23">
        <v>505.18</v>
      </c>
      <c r="DV23">
        <v>39.78</v>
      </c>
      <c r="DW23">
        <v>0</v>
      </c>
      <c r="DX23">
        <v>98.400000095367403</v>
      </c>
      <c r="DY23">
        <v>0</v>
      </c>
      <c r="DZ23">
        <v>1055.7123076923101</v>
      </c>
      <c r="EA23">
        <v>13.710769233082299</v>
      </c>
      <c r="EB23">
        <v>69.307692233739601</v>
      </c>
      <c r="EC23">
        <v>5688.38884615385</v>
      </c>
      <c r="ED23">
        <v>15</v>
      </c>
      <c r="EE23">
        <v>1599600815.5</v>
      </c>
      <c r="EF23" t="s">
        <v>403</v>
      </c>
      <c r="EG23">
        <v>1599600810.5</v>
      </c>
      <c r="EH23">
        <v>1599600815.5</v>
      </c>
      <c r="EI23">
        <v>51</v>
      </c>
      <c r="EJ23">
        <v>5.8000000000000003E-2</v>
      </c>
      <c r="EK23">
        <v>2E-3</v>
      </c>
      <c r="EL23">
        <v>33.817</v>
      </c>
      <c r="EM23">
        <v>1.2929999999999999</v>
      </c>
      <c r="EN23">
        <v>400</v>
      </c>
      <c r="EO23">
        <v>17</v>
      </c>
      <c r="EP23">
        <v>0.13</v>
      </c>
      <c r="EQ23">
        <v>0.03</v>
      </c>
      <c r="ER23">
        <v>-18.94577</v>
      </c>
      <c r="ES23">
        <v>-4.0295684802987598E-2</v>
      </c>
      <c r="ET23">
        <v>4.19798892328219E-2</v>
      </c>
      <c r="EU23">
        <v>1</v>
      </c>
      <c r="EV23">
        <v>2.4107522499999998</v>
      </c>
      <c r="EW23">
        <v>-4.2128217636030203E-2</v>
      </c>
      <c r="EX23">
        <v>4.3293310612033701E-3</v>
      </c>
      <c r="EY23">
        <v>1</v>
      </c>
      <c r="EZ23">
        <v>2</v>
      </c>
      <c r="FA23">
        <v>2</v>
      </c>
      <c r="FB23" t="s">
        <v>383</v>
      </c>
      <c r="FC23">
        <v>2.9342199999999998</v>
      </c>
      <c r="FD23">
        <v>2.8851599999999999</v>
      </c>
      <c r="FE23">
        <v>8.9717900000000003E-2</v>
      </c>
      <c r="FF23">
        <v>0.10005600000000001</v>
      </c>
      <c r="FG23">
        <v>9.5964400000000005E-2</v>
      </c>
      <c r="FH23">
        <v>9.0180899999999994E-2</v>
      </c>
      <c r="FI23">
        <v>29232</v>
      </c>
      <c r="FJ23">
        <v>29344.3</v>
      </c>
      <c r="FK23">
        <v>29746.3</v>
      </c>
      <c r="FL23">
        <v>29745.9</v>
      </c>
      <c r="FM23">
        <v>35840.9</v>
      </c>
      <c r="FN23">
        <v>34576.699999999997</v>
      </c>
      <c r="FO23">
        <v>43087.4</v>
      </c>
      <c r="FP23">
        <v>40784.800000000003</v>
      </c>
      <c r="FQ23">
        <v>2.0549499999999998</v>
      </c>
      <c r="FR23">
        <v>2.0213199999999998</v>
      </c>
      <c r="FS23">
        <v>-1.6920299999999999E-2</v>
      </c>
      <c r="FT23">
        <v>0</v>
      </c>
      <c r="FU23">
        <v>23.2818</v>
      </c>
      <c r="FV23">
        <v>999.9</v>
      </c>
      <c r="FW23">
        <v>46.118000000000002</v>
      </c>
      <c r="FX23">
        <v>31.088000000000001</v>
      </c>
      <c r="FY23">
        <v>20.494199999999999</v>
      </c>
      <c r="FZ23">
        <v>63.674900000000001</v>
      </c>
      <c r="GA23">
        <v>36.225999999999999</v>
      </c>
      <c r="GB23">
        <v>1</v>
      </c>
      <c r="GC23">
        <v>8.3102099999999998E-2</v>
      </c>
      <c r="GD23">
        <v>2.7561800000000001</v>
      </c>
      <c r="GE23">
        <v>20.2639</v>
      </c>
      <c r="GF23">
        <v>5.2443900000000001</v>
      </c>
      <c r="GG23">
        <v>12.0457</v>
      </c>
      <c r="GH23">
        <v>5.0241499999999997</v>
      </c>
      <c r="GI23">
        <v>3.3002500000000001</v>
      </c>
      <c r="GJ23">
        <v>9999</v>
      </c>
      <c r="GK23">
        <v>999.9</v>
      </c>
      <c r="GL23">
        <v>9999</v>
      </c>
      <c r="GM23">
        <v>9999</v>
      </c>
      <c r="GN23">
        <v>1.8775999999999999</v>
      </c>
      <c r="GO23">
        <v>1.8792599999999999</v>
      </c>
      <c r="GP23">
        <v>1.87819</v>
      </c>
      <c r="GQ23">
        <v>1.87866</v>
      </c>
      <c r="GR23">
        <v>1.8801000000000001</v>
      </c>
      <c r="GS23">
        <v>1.87469</v>
      </c>
      <c r="GT23">
        <v>1.88171</v>
      </c>
      <c r="GU23">
        <v>1.87653</v>
      </c>
      <c r="GV23">
        <v>0</v>
      </c>
      <c r="GW23">
        <v>0</v>
      </c>
      <c r="GX23">
        <v>0</v>
      </c>
      <c r="GY23">
        <v>0</v>
      </c>
      <c r="GZ23" t="s">
        <v>375</v>
      </c>
      <c r="HA23" t="s">
        <v>376</v>
      </c>
      <c r="HB23" t="s">
        <v>377</v>
      </c>
      <c r="HC23" t="s">
        <v>377</v>
      </c>
      <c r="HD23" t="s">
        <v>377</v>
      </c>
      <c r="HE23" t="s">
        <v>377</v>
      </c>
      <c r="HF23">
        <v>0</v>
      </c>
      <c r="HG23">
        <v>100</v>
      </c>
      <c r="HH23">
        <v>100</v>
      </c>
      <c r="HI23">
        <v>33.817</v>
      </c>
      <c r="HJ23">
        <v>1.2932999999999999</v>
      </c>
      <c r="HK23">
        <v>33.816850000000102</v>
      </c>
      <c r="HL23">
        <v>0</v>
      </c>
      <c r="HM23">
        <v>0</v>
      </c>
      <c r="HN23">
        <v>0</v>
      </c>
      <c r="HO23">
        <v>1.2932650000000001</v>
      </c>
      <c r="HP23">
        <v>0</v>
      </c>
      <c r="HQ23">
        <v>0</v>
      </c>
      <c r="HR23">
        <v>0</v>
      </c>
      <c r="HS23">
        <v>-1</v>
      </c>
      <c r="HT23">
        <v>-1</v>
      </c>
      <c r="HU23">
        <v>-1</v>
      </c>
      <c r="HV23">
        <v>-1</v>
      </c>
      <c r="HW23">
        <v>0.6</v>
      </c>
      <c r="HX23">
        <v>0.5</v>
      </c>
      <c r="HY23">
        <v>2</v>
      </c>
      <c r="HZ23">
        <v>484.97800000000001</v>
      </c>
      <c r="IA23">
        <v>516.93799999999999</v>
      </c>
      <c r="IB23">
        <v>20.407800000000002</v>
      </c>
      <c r="IC23">
        <v>28.264800000000001</v>
      </c>
      <c r="ID23">
        <v>30</v>
      </c>
      <c r="IE23">
        <v>28.321100000000001</v>
      </c>
      <c r="IF23">
        <v>28.305499999999999</v>
      </c>
      <c r="IG23">
        <v>18.492599999999999</v>
      </c>
      <c r="IH23">
        <v>100</v>
      </c>
      <c r="II23">
        <v>0</v>
      </c>
      <c r="IJ23">
        <v>20.4087</v>
      </c>
      <c r="IK23">
        <v>400</v>
      </c>
      <c r="IL23">
        <v>14.4442</v>
      </c>
      <c r="IM23">
        <v>100.82</v>
      </c>
      <c r="IN23">
        <v>111.06</v>
      </c>
    </row>
    <row r="24" spans="1:248" x14ac:dyDescent="0.35">
      <c r="A24">
        <v>7</v>
      </c>
      <c r="B24">
        <v>1599600967</v>
      </c>
      <c r="C24">
        <v>1517.4000000953699</v>
      </c>
      <c r="D24" t="s">
        <v>404</v>
      </c>
      <c r="E24" t="s">
        <v>405</v>
      </c>
      <c r="F24">
        <v>1599600967</v>
      </c>
      <c r="G24">
        <f t="shared" si="0"/>
        <v>1.9868931559593019E-3</v>
      </c>
      <c r="H24">
        <f t="shared" si="1"/>
        <v>13.00332326934736</v>
      </c>
      <c r="I24">
        <f t="shared" si="2"/>
        <v>383.45</v>
      </c>
      <c r="J24">
        <f t="shared" si="3"/>
        <v>286.01475388815163</v>
      </c>
      <c r="K24">
        <f t="shared" si="4"/>
        <v>29.24024243520471</v>
      </c>
      <c r="L24">
        <f t="shared" si="5"/>
        <v>39.201372689199999</v>
      </c>
      <c r="M24">
        <f t="shared" si="6"/>
        <v>0.23281645618778163</v>
      </c>
      <c r="N24">
        <f t="shared" si="7"/>
        <v>2.9628685305571438</v>
      </c>
      <c r="O24">
        <f t="shared" si="8"/>
        <v>0.22310959054113091</v>
      </c>
      <c r="P24">
        <f t="shared" si="9"/>
        <v>0.14028189267860247</v>
      </c>
      <c r="Q24">
        <f t="shared" si="10"/>
        <v>66.041005628669481</v>
      </c>
      <c r="R24">
        <f t="shared" si="11"/>
        <v>23.197055890343417</v>
      </c>
      <c r="S24">
        <f t="shared" si="12"/>
        <v>22.998000000000001</v>
      </c>
      <c r="T24">
        <f t="shared" si="13"/>
        <v>2.8193804090908592</v>
      </c>
      <c r="U24">
        <f t="shared" si="14"/>
        <v>67.124996494683216</v>
      </c>
      <c r="V24">
        <f t="shared" si="15"/>
        <v>1.9300938203447999</v>
      </c>
      <c r="W24">
        <f t="shared" si="16"/>
        <v>2.8753726944293803</v>
      </c>
      <c r="X24">
        <f t="shared" si="17"/>
        <v>0.88928658874605926</v>
      </c>
      <c r="Y24">
        <f t="shared" si="18"/>
        <v>-87.621988177805207</v>
      </c>
      <c r="Z24">
        <f t="shared" si="19"/>
        <v>51.961524921769545</v>
      </c>
      <c r="AA24">
        <f t="shared" si="20"/>
        <v>3.6413540634881763</v>
      </c>
      <c r="AB24">
        <f t="shared" si="21"/>
        <v>34.021896436121999</v>
      </c>
      <c r="AC24">
        <v>15</v>
      </c>
      <c r="AD24">
        <v>3</v>
      </c>
      <c r="AE24">
        <f t="shared" si="22"/>
        <v>1</v>
      </c>
      <c r="AF24">
        <f t="shared" si="23"/>
        <v>0</v>
      </c>
      <c r="AG24">
        <f t="shared" si="24"/>
        <v>54559.339288451323</v>
      </c>
      <c r="AH24" t="s">
        <v>372</v>
      </c>
      <c r="AI24">
        <v>10490.1</v>
      </c>
      <c r="AJ24">
        <v>674.49599999999998</v>
      </c>
      <c r="AK24">
        <v>2977.37</v>
      </c>
      <c r="AL24">
        <f t="shared" si="25"/>
        <v>2302.8739999999998</v>
      </c>
      <c r="AM24">
        <f t="shared" si="26"/>
        <v>0.77345912667891459</v>
      </c>
      <c r="AN24">
        <v>-1.8289557956659901</v>
      </c>
      <c r="AO24" t="s">
        <v>406</v>
      </c>
      <c r="AP24">
        <v>10481.799999999999</v>
      </c>
      <c r="AQ24">
        <v>1004.56</v>
      </c>
      <c r="AR24">
        <v>2779.06</v>
      </c>
      <c r="AS24">
        <f t="shared" si="27"/>
        <v>0.63852525674148808</v>
      </c>
      <c r="AT24">
        <v>0.5</v>
      </c>
      <c r="AU24">
        <f t="shared" si="28"/>
        <v>337.07213102295816</v>
      </c>
      <c r="AV24">
        <f t="shared" si="29"/>
        <v>13.00332326934736</v>
      </c>
      <c r="AW24">
        <f t="shared" si="30"/>
        <v>107.61453450091743</v>
      </c>
      <c r="AX24">
        <f t="shared" si="31"/>
        <v>0.7213554223370493</v>
      </c>
      <c r="AY24">
        <f t="shared" si="32"/>
        <v>4.4003279120109505E-2</v>
      </c>
      <c r="AZ24">
        <f t="shared" si="33"/>
        <v>7.1358660842155239E-2</v>
      </c>
      <c r="BA24" t="s">
        <v>407</v>
      </c>
      <c r="BB24">
        <v>774.37</v>
      </c>
      <c r="BC24">
        <f t="shared" si="34"/>
        <v>2004.69</v>
      </c>
      <c r="BD24">
        <f t="shared" si="35"/>
        <v>0.88517426634541996</v>
      </c>
      <c r="BE24">
        <f t="shared" si="36"/>
        <v>9.0018157058556494E-2</v>
      </c>
      <c r="BF24">
        <f t="shared" si="37"/>
        <v>0.84316751593204109</v>
      </c>
      <c r="BG24">
        <f t="shared" si="38"/>
        <v>8.6114133903982579E-2</v>
      </c>
      <c r="BH24">
        <f t="shared" si="39"/>
        <v>0.68234092202546681</v>
      </c>
      <c r="BI24">
        <f t="shared" si="40"/>
        <v>0.31765907797453319</v>
      </c>
      <c r="BJ24">
        <v>373</v>
      </c>
      <c r="BK24">
        <v>300</v>
      </c>
      <c r="BL24">
        <v>300</v>
      </c>
      <c r="BM24">
        <v>300</v>
      </c>
      <c r="BN24">
        <v>10481.799999999999</v>
      </c>
      <c r="BO24">
        <v>2671.6</v>
      </c>
      <c r="BP24">
        <v>-8.3898199999999992E-3</v>
      </c>
      <c r="BQ24">
        <v>-1.89</v>
      </c>
      <c r="BR24" t="s">
        <v>373</v>
      </c>
      <c r="BS24" t="s">
        <v>373</v>
      </c>
      <c r="BT24" t="s">
        <v>373</v>
      </c>
      <c r="BU24" t="s">
        <v>373</v>
      </c>
      <c r="BV24" t="s">
        <v>373</v>
      </c>
      <c r="BW24" t="s">
        <v>373</v>
      </c>
      <c r="BX24" t="s">
        <v>373</v>
      </c>
      <c r="BY24" t="s">
        <v>373</v>
      </c>
      <c r="BZ24" t="s">
        <v>373</v>
      </c>
      <c r="CA24" t="s">
        <v>373</v>
      </c>
      <c r="CB24">
        <f t="shared" si="41"/>
        <v>399.86599999999999</v>
      </c>
      <c r="CC24">
        <f t="shared" si="42"/>
        <v>337.07213102295816</v>
      </c>
      <c r="CD24">
        <f t="shared" si="43"/>
        <v>0.84296272006861839</v>
      </c>
      <c r="CE24">
        <f t="shared" si="44"/>
        <v>0.19592544013723695</v>
      </c>
      <c r="CF24">
        <v>1599600967</v>
      </c>
      <c r="CG24">
        <v>383.45</v>
      </c>
      <c r="CH24">
        <v>399.96499999999997</v>
      </c>
      <c r="CI24">
        <v>18.879300000000001</v>
      </c>
      <c r="CJ24">
        <v>16.540500000000002</v>
      </c>
      <c r="CK24">
        <v>349.66500000000002</v>
      </c>
      <c r="CL24">
        <v>17.584099999999999</v>
      </c>
      <c r="CM24">
        <v>500.09800000000001</v>
      </c>
      <c r="CN24">
        <v>102.033</v>
      </c>
      <c r="CO24">
        <v>0.20033599999999999</v>
      </c>
      <c r="CP24">
        <v>23.3233</v>
      </c>
      <c r="CQ24">
        <v>22.998000000000001</v>
      </c>
      <c r="CR24">
        <v>999.9</v>
      </c>
      <c r="CS24">
        <v>0</v>
      </c>
      <c r="CT24">
        <v>0</v>
      </c>
      <c r="CU24">
        <v>9988.1200000000008</v>
      </c>
      <c r="CV24">
        <v>0</v>
      </c>
      <c r="CW24">
        <v>1.5289399999999999E-3</v>
      </c>
      <c r="CX24">
        <v>-16.5151</v>
      </c>
      <c r="CY24">
        <v>390.82900000000001</v>
      </c>
      <c r="CZ24">
        <v>406.69200000000001</v>
      </c>
      <c r="DA24">
        <v>2.3387500000000001</v>
      </c>
      <c r="DB24">
        <v>399.96499999999997</v>
      </c>
      <c r="DC24">
        <v>16.540500000000002</v>
      </c>
      <c r="DD24">
        <v>1.92631</v>
      </c>
      <c r="DE24">
        <v>1.6876800000000001</v>
      </c>
      <c r="DF24">
        <v>16.851299999999998</v>
      </c>
      <c r="DG24">
        <v>14.7836</v>
      </c>
      <c r="DH24">
        <v>399.86599999999999</v>
      </c>
      <c r="DI24">
        <v>0.89999099999999999</v>
      </c>
      <c r="DJ24">
        <v>0.100009</v>
      </c>
      <c r="DK24">
        <v>0</v>
      </c>
      <c r="DL24">
        <v>1004.72</v>
      </c>
      <c r="DM24">
        <v>4.9990300000000003</v>
      </c>
      <c r="DN24">
        <v>3929.54</v>
      </c>
      <c r="DO24">
        <v>3074.38</v>
      </c>
      <c r="DP24">
        <v>39.311999999999998</v>
      </c>
      <c r="DQ24">
        <v>43.375</v>
      </c>
      <c r="DR24">
        <v>41.686999999999998</v>
      </c>
      <c r="DS24">
        <v>42.25</v>
      </c>
      <c r="DT24">
        <v>41.625</v>
      </c>
      <c r="DU24">
        <v>355.38</v>
      </c>
      <c r="DV24">
        <v>39.49</v>
      </c>
      <c r="DW24">
        <v>0</v>
      </c>
      <c r="DX24">
        <v>118.299999952316</v>
      </c>
      <c r="DY24">
        <v>0</v>
      </c>
      <c r="DZ24">
        <v>1004.56</v>
      </c>
      <c r="EA24">
        <v>1.3217093974693901</v>
      </c>
      <c r="EB24">
        <v>1.44136757889662</v>
      </c>
      <c r="EC24">
        <v>3930.65846153846</v>
      </c>
      <c r="ED24">
        <v>15</v>
      </c>
      <c r="EE24">
        <v>1599600921.5</v>
      </c>
      <c r="EF24" t="s">
        <v>408</v>
      </c>
      <c r="EG24">
        <v>1599600909</v>
      </c>
      <c r="EH24">
        <v>1599600921.5</v>
      </c>
      <c r="EI24">
        <v>52</v>
      </c>
      <c r="EJ24">
        <v>-3.2000000000000001E-2</v>
      </c>
      <c r="EK24">
        <v>2E-3</v>
      </c>
      <c r="EL24">
        <v>33.784999999999997</v>
      </c>
      <c r="EM24">
        <v>1.2949999999999999</v>
      </c>
      <c r="EN24">
        <v>400</v>
      </c>
      <c r="EO24">
        <v>17</v>
      </c>
      <c r="EP24">
        <v>0.1</v>
      </c>
      <c r="EQ24">
        <v>0.05</v>
      </c>
      <c r="ER24">
        <v>-16.552442500000002</v>
      </c>
      <c r="ES24">
        <v>-6.1392495309556698E-2</v>
      </c>
      <c r="ET24">
        <v>3.6092643900800601E-2</v>
      </c>
      <c r="EU24">
        <v>1</v>
      </c>
      <c r="EV24">
        <v>2.3431215000000001</v>
      </c>
      <c r="EW24">
        <v>-2.3267842401504299E-2</v>
      </c>
      <c r="EX24">
        <v>2.48624470839057E-3</v>
      </c>
      <c r="EY24">
        <v>1</v>
      </c>
      <c r="EZ24">
        <v>2</v>
      </c>
      <c r="FA24">
        <v>2</v>
      </c>
      <c r="FB24" t="s">
        <v>383</v>
      </c>
      <c r="FC24">
        <v>2.9346100000000002</v>
      </c>
      <c r="FD24">
        <v>2.8854299999999999</v>
      </c>
      <c r="FE24">
        <v>9.0211600000000003E-2</v>
      </c>
      <c r="FF24">
        <v>0.100047</v>
      </c>
      <c r="FG24">
        <v>9.5781599999999995E-2</v>
      </c>
      <c r="FH24">
        <v>9.0260099999999996E-2</v>
      </c>
      <c r="FI24">
        <v>29216.5</v>
      </c>
      <c r="FJ24">
        <v>29343.4</v>
      </c>
      <c r="FK24">
        <v>29746.7</v>
      </c>
      <c r="FL24">
        <v>29744.7</v>
      </c>
      <c r="FM24">
        <v>35849.4</v>
      </c>
      <c r="FN24">
        <v>34572.300000000003</v>
      </c>
      <c r="FO24">
        <v>43088.800000000003</v>
      </c>
      <c r="FP24">
        <v>40783.1</v>
      </c>
      <c r="FQ24">
        <v>2.0557799999999999</v>
      </c>
      <c r="FR24">
        <v>2.0209000000000001</v>
      </c>
      <c r="FS24">
        <v>-2.07648E-2</v>
      </c>
      <c r="FT24">
        <v>0</v>
      </c>
      <c r="FU24">
        <v>23.339700000000001</v>
      </c>
      <c r="FV24">
        <v>999.9</v>
      </c>
      <c r="FW24">
        <v>46.037999999999997</v>
      </c>
      <c r="FX24">
        <v>31.149000000000001</v>
      </c>
      <c r="FY24">
        <v>20.529699999999998</v>
      </c>
      <c r="FZ24">
        <v>63.924900000000001</v>
      </c>
      <c r="GA24">
        <v>36.137799999999999</v>
      </c>
      <c r="GB24">
        <v>1</v>
      </c>
      <c r="GC24">
        <v>8.3399399999999999E-2</v>
      </c>
      <c r="GD24">
        <v>2.6637499999999998</v>
      </c>
      <c r="GE24">
        <v>20.2668</v>
      </c>
      <c r="GF24">
        <v>5.2505300000000004</v>
      </c>
      <c r="GG24">
        <v>12.0459</v>
      </c>
      <c r="GH24">
        <v>5.0248999999999997</v>
      </c>
      <c r="GI24">
        <v>3.3008500000000001</v>
      </c>
      <c r="GJ24">
        <v>9999</v>
      </c>
      <c r="GK24">
        <v>999.9</v>
      </c>
      <c r="GL24">
        <v>9999</v>
      </c>
      <c r="GM24">
        <v>9999</v>
      </c>
      <c r="GN24">
        <v>1.87761</v>
      </c>
      <c r="GO24">
        <v>1.8792500000000001</v>
      </c>
      <c r="GP24">
        <v>1.87815</v>
      </c>
      <c r="GQ24">
        <v>1.8786499999999999</v>
      </c>
      <c r="GR24">
        <v>1.8800699999999999</v>
      </c>
      <c r="GS24">
        <v>1.8746799999999999</v>
      </c>
      <c r="GT24">
        <v>1.88171</v>
      </c>
      <c r="GU24">
        <v>1.87653</v>
      </c>
      <c r="GV24">
        <v>0</v>
      </c>
      <c r="GW24">
        <v>0</v>
      </c>
      <c r="GX24">
        <v>0</v>
      </c>
      <c r="GY24">
        <v>0</v>
      </c>
      <c r="GZ24" t="s">
        <v>375</v>
      </c>
      <c r="HA24" t="s">
        <v>376</v>
      </c>
      <c r="HB24" t="s">
        <v>377</v>
      </c>
      <c r="HC24" t="s">
        <v>377</v>
      </c>
      <c r="HD24" t="s">
        <v>377</v>
      </c>
      <c r="HE24" t="s">
        <v>377</v>
      </c>
      <c r="HF24">
        <v>0</v>
      </c>
      <c r="HG24">
        <v>100</v>
      </c>
      <c r="HH24">
        <v>100</v>
      </c>
      <c r="HI24">
        <v>33.784999999999997</v>
      </c>
      <c r="HJ24">
        <v>1.2951999999999999</v>
      </c>
      <c r="HK24">
        <v>33.784950000000002</v>
      </c>
      <c r="HL24">
        <v>0</v>
      </c>
      <c r="HM24">
        <v>0</v>
      </c>
      <c r="HN24">
        <v>0</v>
      </c>
      <c r="HO24">
        <v>1.29517142857143</v>
      </c>
      <c r="HP24">
        <v>0</v>
      </c>
      <c r="HQ24">
        <v>0</v>
      </c>
      <c r="HR24">
        <v>0</v>
      </c>
      <c r="HS24">
        <v>-1</v>
      </c>
      <c r="HT24">
        <v>-1</v>
      </c>
      <c r="HU24">
        <v>-1</v>
      </c>
      <c r="HV24">
        <v>-1</v>
      </c>
      <c r="HW24">
        <v>1</v>
      </c>
      <c r="HX24">
        <v>0.8</v>
      </c>
      <c r="HY24">
        <v>2</v>
      </c>
      <c r="HZ24">
        <v>485.56200000000001</v>
      </c>
      <c r="IA24">
        <v>516.73400000000004</v>
      </c>
      <c r="IB24">
        <v>20.507999999999999</v>
      </c>
      <c r="IC24">
        <v>28.2745</v>
      </c>
      <c r="ID24">
        <v>30</v>
      </c>
      <c r="IE24">
        <v>28.3306</v>
      </c>
      <c r="IF24">
        <v>28.315000000000001</v>
      </c>
      <c r="IG24">
        <v>18.492599999999999</v>
      </c>
      <c r="IH24">
        <v>100</v>
      </c>
      <c r="II24">
        <v>0</v>
      </c>
      <c r="IJ24">
        <v>20.506799999999998</v>
      </c>
      <c r="IK24">
        <v>400</v>
      </c>
      <c r="IL24">
        <v>14.1067</v>
      </c>
      <c r="IM24">
        <v>100.82299999999999</v>
      </c>
      <c r="IN24">
        <v>111.056</v>
      </c>
    </row>
    <row r="25" spans="1:248" x14ac:dyDescent="0.35">
      <c r="A25">
        <v>8</v>
      </c>
      <c r="B25">
        <v>1599601087.5</v>
      </c>
      <c r="C25">
        <v>1637.9000000953699</v>
      </c>
      <c r="D25" t="s">
        <v>409</v>
      </c>
      <c r="E25" t="s">
        <v>410</v>
      </c>
      <c r="F25">
        <v>1599601087.5</v>
      </c>
      <c r="G25">
        <f t="shared" si="0"/>
        <v>1.9173012483332064E-3</v>
      </c>
      <c r="H25">
        <f t="shared" si="1"/>
        <v>9.4977305241941004</v>
      </c>
      <c r="I25">
        <f t="shared" si="2"/>
        <v>387.69499999999999</v>
      </c>
      <c r="J25">
        <f t="shared" si="3"/>
        <v>312.31854880873595</v>
      </c>
      <c r="K25">
        <f t="shared" si="4"/>
        <v>31.929239401109442</v>
      </c>
      <c r="L25">
        <f t="shared" si="5"/>
        <v>39.635194633265002</v>
      </c>
      <c r="M25">
        <f t="shared" si="6"/>
        <v>0.22356323698578107</v>
      </c>
      <c r="N25">
        <f t="shared" si="7"/>
        <v>2.9681591833617471</v>
      </c>
      <c r="O25">
        <f t="shared" si="8"/>
        <v>0.21461194824110211</v>
      </c>
      <c r="P25">
        <f t="shared" si="9"/>
        <v>0.13490684144683129</v>
      </c>
      <c r="Q25">
        <f t="shared" si="10"/>
        <v>41.279107396641386</v>
      </c>
      <c r="R25">
        <f t="shared" si="11"/>
        <v>23.044474417413731</v>
      </c>
      <c r="S25">
        <f t="shared" si="12"/>
        <v>22.982199999999999</v>
      </c>
      <c r="T25">
        <f t="shared" si="13"/>
        <v>2.8166852947518546</v>
      </c>
      <c r="U25">
        <f t="shared" si="14"/>
        <v>67.037234910814661</v>
      </c>
      <c r="V25">
        <f t="shared" si="15"/>
        <v>1.924534850775</v>
      </c>
      <c r="W25">
        <f t="shared" si="16"/>
        <v>2.8708446184204535</v>
      </c>
      <c r="X25">
        <f t="shared" si="17"/>
        <v>0.89215044397685461</v>
      </c>
      <c r="Y25">
        <f t="shared" si="18"/>
        <v>-84.552985051494403</v>
      </c>
      <c r="Z25">
        <f t="shared" si="19"/>
        <v>50.406110336420738</v>
      </c>
      <c r="AA25">
        <f t="shared" si="20"/>
        <v>3.5253092789254161</v>
      </c>
      <c r="AB25">
        <f t="shared" si="21"/>
        <v>10.657541960493134</v>
      </c>
      <c r="AC25">
        <v>14</v>
      </c>
      <c r="AD25">
        <v>3</v>
      </c>
      <c r="AE25">
        <f t="shared" si="22"/>
        <v>1</v>
      </c>
      <c r="AF25">
        <f t="shared" si="23"/>
        <v>0</v>
      </c>
      <c r="AG25">
        <f t="shared" si="24"/>
        <v>54721.207241465847</v>
      </c>
      <c r="AH25" t="s">
        <v>372</v>
      </c>
      <c r="AI25">
        <v>10490.1</v>
      </c>
      <c r="AJ25">
        <v>674.49599999999998</v>
      </c>
      <c r="AK25">
        <v>2977.37</v>
      </c>
      <c r="AL25">
        <f t="shared" si="25"/>
        <v>2302.8739999999998</v>
      </c>
      <c r="AM25">
        <f t="shared" si="26"/>
        <v>0.77345912667891459</v>
      </c>
      <c r="AN25">
        <v>-1.8289557956659901</v>
      </c>
      <c r="AO25" t="s">
        <v>411</v>
      </c>
      <c r="AP25">
        <v>10469.799999999999</v>
      </c>
      <c r="AQ25">
        <v>916.60815384615398</v>
      </c>
      <c r="AR25">
        <v>2917.37</v>
      </c>
      <c r="AS25">
        <f t="shared" si="27"/>
        <v>0.68581011190004904</v>
      </c>
      <c r="AT25">
        <v>0.5</v>
      </c>
      <c r="AU25">
        <f t="shared" si="28"/>
        <v>210.73668873183388</v>
      </c>
      <c r="AV25">
        <f t="shared" si="29"/>
        <v>9.4977305241941004</v>
      </c>
      <c r="AW25">
        <f t="shared" si="30"/>
        <v>72.2626760403124</v>
      </c>
      <c r="AX25">
        <f t="shared" si="31"/>
        <v>0.73614248449802389</v>
      </c>
      <c r="AY25">
        <f t="shared" si="32"/>
        <v>5.3748051124944352E-2</v>
      </c>
      <c r="AZ25">
        <f t="shared" si="33"/>
        <v>2.0566469114305007E-2</v>
      </c>
      <c r="BA25" t="s">
        <v>412</v>
      </c>
      <c r="BB25">
        <v>769.77</v>
      </c>
      <c r="BC25">
        <f t="shared" si="34"/>
        <v>2147.6</v>
      </c>
      <c r="BD25">
        <f t="shared" si="35"/>
        <v>0.93162686075332746</v>
      </c>
      <c r="BE25">
        <f t="shared" si="36"/>
        <v>2.7178836745787281E-2</v>
      </c>
      <c r="BF25">
        <f t="shared" si="37"/>
        <v>0.89205271725199276</v>
      </c>
      <c r="BG25">
        <f t="shared" si="38"/>
        <v>2.6054399849926659E-2</v>
      </c>
      <c r="BH25">
        <f t="shared" si="39"/>
        <v>0.78238275057114026</v>
      </c>
      <c r="BI25">
        <f t="shared" si="40"/>
        <v>0.21761724942885974</v>
      </c>
      <c r="BJ25">
        <v>375</v>
      </c>
      <c r="BK25">
        <v>300</v>
      </c>
      <c r="BL25">
        <v>300</v>
      </c>
      <c r="BM25">
        <v>300</v>
      </c>
      <c r="BN25">
        <v>10469.799999999999</v>
      </c>
      <c r="BO25">
        <v>2797.49</v>
      </c>
      <c r="BP25">
        <v>-8.5101799999999991E-3</v>
      </c>
      <c r="BQ25">
        <v>1.78</v>
      </c>
      <c r="BR25" t="s">
        <v>373</v>
      </c>
      <c r="BS25" t="s">
        <v>373</v>
      </c>
      <c r="BT25" t="s">
        <v>373</v>
      </c>
      <c r="BU25" t="s">
        <v>373</v>
      </c>
      <c r="BV25" t="s">
        <v>373</v>
      </c>
      <c r="BW25" t="s">
        <v>373</v>
      </c>
      <c r="BX25" t="s">
        <v>373</v>
      </c>
      <c r="BY25" t="s">
        <v>373</v>
      </c>
      <c r="BZ25" t="s">
        <v>373</v>
      </c>
      <c r="CA25" t="s">
        <v>373</v>
      </c>
      <c r="CB25">
        <f t="shared" si="41"/>
        <v>250.00200000000001</v>
      </c>
      <c r="CC25">
        <f t="shared" si="42"/>
        <v>210.73668873183388</v>
      </c>
      <c r="CD25">
        <f t="shared" si="43"/>
        <v>0.84294001140724428</v>
      </c>
      <c r="CE25">
        <f t="shared" si="44"/>
        <v>0.19588002281448852</v>
      </c>
      <c r="CF25">
        <v>1599601087.5</v>
      </c>
      <c r="CG25">
        <v>387.69499999999999</v>
      </c>
      <c r="CH25">
        <v>399.98399999999998</v>
      </c>
      <c r="CI25">
        <v>18.824999999999999</v>
      </c>
      <c r="CJ25">
        <v>16.567599999999999</v>
      </c>
      <c r="CK25">
        <v>353.87799999999999</v>
      </c>
      <c r="CL25">
        <v>17.528300000000002</v>
      </c>
      <c r="CM25">
        <v>500.01100000000002</v>
      </c>
      <c r="CN25">
        <v>102.033</v>
      </c>
      <c r="CO25">
        <v>0.19992699999999999</v>
      </c>
      <c r="CP25">
        <v>23.2972</v>
      </c>
      <c r="CQ25">
        <v>22.982199999999999</v>
      </c>
      <c r="CR25">
        <v>999.9</v>
      </c>
      <c r="CS25">
        <v>0</v>
      </c>
      <c r="CT25">
        <v>0</v>
      </c>
      <c r="CU25">
        <v>10018.1</v>
      </c>
      <c r="CV25">
        <v>0</v>
      </c>
      <c r="CW25">
        <v>1.5289399999999999E-3</v>
      </c>
      <c r="CX25">
        <v>-12.2887</v>
      </c>
      <c r="CY25">
        <v>395.13299999999998</v>
      </c>
      <c r="CZ25">
        <v>406.72199999999998</v>
      </c>
      <c r="DA25">
        <v>2.2573699999999999</v>
      </c>
      <c r="DB25">
        <v>399.98399999999998</v>
      </c>
      <c r="DC25">
        <v>16.567599999999999</v>
      </c>
      <c r="DD25">
        <v>1.9207700000000001</v>
      </c>
      <c r="DE25">
        <v>1.69045</v>
      </c>
      <c r="DF25">
        <v>16.805900000000001</v>
      </c>
      <c r="DG25">
        <v>14.808999999999999</v>
      </c>
      <c r="DH25">
        <v>250.00200000000001</v>
      </c>
      <c r="DI25">
        <v>0.89999099999999999</v>
      </c>
      <c r="DJ25">
        <v>0.100009</v>
      </c>
      <c r="DK25">
        <v>0</v>
      </c>
      <c r="DL25">
        <v>916.16099999999994</v>
      </c>
      <c r="DM25">
        <v>4.9990300000000003</v>
      </c>
      <c r="DN25">
        <v>2247.42</v>
      </c>
      <c r="DO25">
        <v>1907.56</v>
      </c>
      <c r="DP25">
        <v>38.811999999999998</v>
      </c>
      <c r="DQ25">
        <v>43.25</v>
      </c>
      <c r="DR25">
        <v>41.375</v>
      </c>
      <c r="DS25">
        <v>42.061999999999998</v>
      </c>
      <c r="DT25">
        <v>41.25</v>
      </c>
      <c r="DU25">
        <v>220.5</v>
      </c>
      <c r="DV25">
        <v>24.5</v>
      </c>
      <c r="DW25">
        <v>0</v>
      </c>
      <c r="DX25">
        <v>120.200000047684</v>
      </c>
      <c r="DY25">
        <v>0</v>
      </c>
      <c r="DZ25">
        <v>916.60815384615398</v>
      </c>
      <c r="EA25">
        <v>-5.7769572746000897</v>
      </c>
      <c r="EB25">
        <v>-17.105982917276901</v>
      </c>
      <c r="EC25">
        <v>2249.57192307692</v>
      </c>
      <c r="ED25">
        <v>15</v>
      </c>
      <c r="EE25">
        <v>1599601040</v>
      </c>
      <c r="EF25" t="s">
        <v>413</v>
      </c>
      <c r="EG25">
        <v>1599601027.5</v>
      </c>
      <c r="EH25">
        <v>1599601040</v>
      </c>
      <c r="EI25">
        <v>53</v>
      </c>
      <c r="EJ25">
        <v>3.2000000000000001E-2</v>
      </c>
      <c r="EK25">
        <v>2E-3</v>
      </c>
      <c r="EL25">
        <v>33.817</v>
      </c>
      <c r="EM25">
        <v>1.2969999999999999</v>
      </c>
      <c r="EN25">
        <v>400</v>
      </c>
      <c r="EO25">
        <v>17</v>
      </c>
      <c r="EP25">
        <v>0.16</v>
      </c>
      <c r="EQ25">
        <v>0.05</v>
      </c>
      <c r="ER25">
        <v>-12.254792500000001</v>
      </c>
      <c r="ES25">
        <v>-0.17827429643524301</v>
      </c>
      <c r="ET25">
        <v>4.1826638566229701E-2</v>
      </c>
      <c r="EU25">
        <v>0</v>
      </c>
      <c r="EV25">
        <v>2.2626879999999998</v>
      </c>
      <c r="EW25">
        <v>-2.2082476547845901E-2</v>
      </c>
      <c r="EX25">
        <v>2.2985965283189602E-3</v>
      </c>
      <c r="EY25">
        <v>1</v>
      </c>
      <c r="EZ25">
        <v>1</v>
      </c>
      <c r="FA25">
        <v>2</v>
      </c>
      <c r="FB25" t="s">
        <v>374</v>
      </c>
      <c r="FC25">
        <v>2.9343599999999999</v>
      </c>
      <c r="FD25">
        <v>2.8852799999999998</v>
      </c>
      <c r="FE25">
        <v>9.1071399999999997E-2</v>
      </c>
      <c r="FF25">
        <v>0.100047</v>
      </c>
      <c r="FG25">
        <v>9.5557699999999995E-2</v>
      </c>
      <c r="FH25">
        <v>9.0363299999999994E-2</v>
      </c>
      <c r="FI25">
        <v>29187.200000000001</v>
      </c>
      <c r="FJ25">
        <v>29341.7</v>
      </c>
      <c r="FK25">
        <v>29745.200000000001</v>
      </c>
      <c r="FL25">
        <v>29743.1</v>
      </c>
      <c r="FM25">
        <v>35856.300000000003</v>
      </c>
      <c r="FN25">
        <v>34566.300000000003</v>
      </c>
      <c r="FO25">
        <v>43086.3</v>
      </c>
      <c r="FP25">
        <v>40780.800000000003</v>
      </c>
      <c r="FQ25">
        <v>2.0563500000000001</v>
      </c>
      <c r="FR25">
        <v>2.0203500000000001</v>
      </c>
      <c r="FS25">
        <v>-2.3096800000000001E-2</v>
      </c>
      <c r="FT25">
        <v>0</v>
      </c>
      <c r="FU25">
        <v>23.362300000000001</v>
      </c>
      <c r="FV25">
        <v>999.9</v>
      </c>
      <c r="FW25">
        <v>45.99</v>
      </c>
      <c r="FX25">
        <v>31.189</v>
      </c>
      <c r="FY25">
        <v>20.553799999999999</v>
      </c>
      <c r="FZ25">
        <v>63.655000000000001</v>
      </c>
      <c r="GA25">
        <v>36.073700000000002</v>
      </c>
      <c r="GB25">
        <v>1</v>
      </c>
      <c r="GC25">
        <v>8.4230200000000005E-2</v>
      </c>
      <c r="GD25">
        <v>2.3834300000000002</v>
      </c>
      <c r="GE25">
        <v>20.2728</v>
      </c>
      <c r="GF25">
        <v>5.2520300000000004</v>
      </c>
      <c r="GG25">
        <v>12.0459</v>
      </c>
      <c r="GH25">
        <v>5.0252499999999998</v>
      </c>
      <c r="GI25">
        <v>3.3010000000000002</v>
      </c>
      <c r="GJ25">
        <v>9999</v>
      </c>
      <c r="GK25">
        <v>999.9</v>
      </c>
      <c r="GL25">
        <v>9999</v>
      </c>
      <c r="GM25">
        <v>9999</v>
      </c>
      <c r="GN25">
        <v>1.8775900000000001</v>
      </c>
      <c r="GO25">
        <v>1.8792500000000001</v>
      </c>
      <c r="GP25">
        <v>1.8781699999999999</v>
      </c>
      <c r="GQ25">
        <v>1.8786400000000001</v>
      </c>
      <c r="GR25">
        <v>1.8800399999999999</v>
      </c>
      <c r="GS25">
        <v>1.87469</v>
      </c>
      <c r="GT25">
        <v>1.8816999999999999</v>
      </c>
      <c r="GU25">
        <v>1.87653</v>
      </c>
      <c r="GV25">
        <v>0</v>
      </c>
      <c r="GW25">
        <v>0</v>
      </c>
      <c r="GX25">
        <v>0</v>
      </c>
      <c r="GY25">
        <v>0</v>
      </c>
      <c r="GZ25" t="s">
        <v>375</v>
      </c>
      <c r="HA25" t="s">
        <v>376</v>
      </c>
      <c r="HB25" t="s">
        <v>377</v>
      </c>
      <c r="HC25" t="s">
        <v>377</v>
      </c>
      <c r="HD25" t="s">
        <v>377</v>
      </c>
      <c r="HE25" t="s">
        <v>377</v>
      </c>
      <c r="HF25">
        <v>0</v>
      </c>
      <c r="HG25">
        <v>100</v>
      </c>
      <c r="HH25">
        <v>100</v>
      </c>
      <c r="HI25">
        <v>33.817</v>
      </c>
      <c r="HJ25">
        <v>1.2967</v>
      </c>
      <c r="HK25">
        <v>33.816800000000001</v>
      </c>
      <c r="HL25">
        <v>0</v>
      </c>
      <c r="HM25">
        <v>0</v>
      </c>
      <c r="HN25">
        <v>0</v>
      </c>
      <c r="HO25">
        <v>1.29675238095238</v>
      </c>
      <c r="HP25">
        <v>0</v>
      </c>
      <c r="HQ25">
        <v>0</v>
      </c>
      <c r="HR25">
        <v>0</v>
      </c>
      <c r="HS25">
        <v>-1</v>
      </c>
      <c r="HT25">
        <v>-1</v>
      </c>
      <c r="HU25">
        <v>-1</v>
      </c>
      <c r="HV25">
        <v>-1</v>
      </c>
      <c r="HW25">
        <v>1</v>
      </c>
      <c r="HX25">
        <v>0.8</v>
      </c>
      <c r="HY25">
        <v>2</v>
      </c>
      <c r="HZ25">
        <v>486.053</v>
      </c>
      <c r="IA25">
        <v>516.51099999999997</v>
      </c>
      <c r="IB25">
        <v>20.786300000000001</v>
      </c>
      <c r="IC25">
        <v>28.2986</v>
      </c>
      <c r="ID25">
        <v>30</v>
      </c>
      <c r="IE25">
        <v>28.3474</v>
      </c>
      <c r="IF25">
        <v>28.331800000000001</v>
      </c>
      <c r="IG25">
        <v>18.494399999999999</v>
      </c>
      <c r="IH25">
        <v>100</v>
      </c>
      <c r="II25">
        <v>0</v>
      </c>
      <c r="IJ25">
        <v>20.7866</v>
      </c>
      <c r="IK25">
        <v>400</v>
      </c>
      <c r="IL25">
        <v>14.3466</v>
      </c>
      <c r="IM25">
        <v>100.81699999999999</v>
      </c>
      <c r="IN25">
        <v>111.04900000000001</v>
      </c>
    </row>
    <row r="26" spans="1:248" x14ac:dyDescent="0.35">
      <c r="A26">
        <v>9</v>
      </c>
      <c r="B26">
        <v>1599601193</v>
      </c>
      <c r="C26">
        <v>1743.4000000953699</v>
      </c>
      <c r="D26" t="s">
        <v>414</v>
      </c>
      <c r="E26" t="s">
        <v>415</v>
      </c>
      <c r="F26">
        <v>1599601193</v>
      </c>
      <c r="G26">
        <f t="shared" si="0"/>
        <v>1.8436272524023662E-3</v>
      </c>
      <c r="H26">
        <f t="shared" si="1"/>
        <v>5.9433686289219816</v>
      </c>
      <c r="I26">
        <f t="shared" si="2"/>
        <v>392.005</v>
      </c>
      <c r="J26">
        <f t="shared" si="3"/>
        <v>340.27179085565155</v>
      </c>
      <c r="K26">
        <f t="shared" si="4"/>
        <v>34.786622167965739</v>
      </c>
      <c r="L26">
        <f t="shared" si="5"/>
        <v>40.075404983360002</v>
      </c>
      <c r="M26">
        <f t="shared" si="6"/>
        <v>0.21162161662089649</v>
      </c>
      <c r="N26">
        <f t="shared" si="7"/>
        <v>2.9661666936060289</v>
      </c>
      <c r="O26">
        <f t="shared" si="8"/>
        <v>0.20357738322397459</v>
      </c>
      <c r="P26">
        <f t="shared" si="9"/>
        <v>0.12793312965404208</v>
      </c>
      <c r="Q26">
        <f t="shared" si="10"/>
        <v>24.737364543131282</v>
      </c>
      <c r="R26">
        <f t="shared" si="11"/>
        <v>22.965035321644599</v>
      </c>
      <c r="S26">
        <f t="shared" si="12"/>
        <v>23.013999999999999</v>
      </c>
      <c r="T26">
        <f t="shared" si="13"/>
        <v>2.822111937529352</v>
      </c>
      <c r="U26">
        <f t="shared" si="14"/>
        <v>66.807257288246092</v>
      </c>
      <c r="V26">
        <f t="shared" si="15"/>
        <v>1.9177472404736</v>
      </c>
      <c r="W26">
        <f t="shared" si="16"/>
        <v>2.8705672382257847</v>
      </c>
      <c r="X26">
        <f t="shared" si="17"/>
        <v>0.90436469705575195</v>
      </c>
      <c r="Y26">
        <f t="shared" si="18"/>
        <v>-81.303961830944345</v>
      </c>
      <c r="Z26">
        <f t="shared" si="19"/>
        <v>45.031213226049964</v>
      </c>
      <c r="AA26">
        <f t="shared" si="20"/>
        <v>3.1519965082146157</v>
      </c>
      <c r="AB26">
        <f t="shared" si="21"/>
        <v>-8.3833875535484808</v>
      </c>
      <c r="AC26">
        <v>14</v>
      </c>
      <c r="AD26">
        <v>3</v>
      </c>
      <c r="AE26">
        <f t="shared" si="22"/>
        <v>1</v>
      </c>
      <c r="AF26">
        <f t="shared" si="23"/>
        <v>0</v>
      </c>
      <c r="AG26">
        <f t="shared" si="24"/>
        <v>54662.307178147159</v>
      </c>
      <c r="AH26" t="s">
        <v>372</v>
      </c>
      <c r="AI26">
        <v>10490.1</v>
      </c>
      <c r="AJ26">
        <v>674.49599999999998</v>
      </c>
      <c r="AK26">
        <v>2977.37</v>
      </c>
      <c r="AL26">
        <f t="shared" si="25"/>
        <v>2302.8739999999998</v>
      </c>
      <c r="AM26">
        <f t="shared" si="26"/>
        <v>0.77345912667891459</v>
      </c>
      <c r="AN26">
        <v>-1.8289557956659901</v>
      </c>
      <c r="AO26" t="s">
        <v>416</v>
      </c>
      <c r="AP26">
        <v>10461.700000000001</v>
      </c>
      <c r="AQ26">
        <v>857.63211538461496</v>
      </c>
      <c r="AR26">
        <v>3003.45</v>
      </c>
      <c r="AS26">
        <f t="shared" si="27"/>
        <v>0.71445100954415253</v>
      </c>
      <c r="AT26">
        <v>0.5</v>
      </c>
      <c r="AU26">
        <f t="shared" si="28"/>
        <v>126.33977411270457</v>
      </c>
      <c r="AV26">
        <f t="shared" si="29"/>
        <v>5.9433686289219816</v>
      </c>
      <c r="AW26">
        <f t="shared" si="30"/>
        <v>45.131789580200987</v>
      </c>
      <c r="AX26">
        <f t="shared" si="31"/>
        <v>0.74549268341407382</v>
      </c>
      <c r="AY26">
        <f t="shared" si="32"/>
        <v>6.1519220523969541E-2</v>
      </c>
      <c r="AZ26">
        <f t="shared" si="33"/>
        <v>-8.683347483727023E-3</v>
      </c>
      <c r="BA26" t="s">
        <v>417</v>
      </c>
      <c r="BB26">
        <v>764.4</v>
      </c>
      <c r="BC26">
        <f t="shared" si="34"/>
        <v>2239.0499999999997</v>
      </c>
      <c r="BD26">
        <f t="shared" si="35"/>
        <v>0.95836086046108182</v>
      </c>
      <c r="BE26">
        <f t="shared" si="36"/>
        <v>-1.1785067126983163E-2</v>
      </c>
      <c r="BF26">
        <f t="shared" si="37"/>
        <v>0.92136550769804182</v>
      </c>
      <c r="BG26">
        <f t="shared" si="38"/>
        <v>-1.132497913476809E-2</v>
      </c>
      <c r="BH26">
        <f t="shared" si="39"/>
        <v>0.85417864909119101</v>
      </c>
      <c r="BI26">
        <f t="shared" si="40"/>
        <v>0.14582135090880899</v>
      </c>
      <c r="BJ26">
        <v>377</v>
      </c>
      <c r="BK26">
        <v>300</v>
      </c>
      <c r="BL26">
        <v>300</v>
      </c>
      <c r="BM26">
        <v>300</v>
      </c>
      <c r="BN26">
        <v>10461.700000000001</v>
      </c>
      <c r="BO26">
        <v>2868.93</v>
      </c>
      <c r="BP26">
        <v>-8.5906000000000003E-3</v>
      </c>
      <c r="BQ26">
        <v>7.09</v>
      </c>
      <c r="BR26" t="s">
        <v>373</v>
      </c>
      <c r="BS26" t="s">
        <v>373</v>
      </c>
      <c r="BT26" t="s">
        <v>373</v>
      </c>
      <c r="BU26" t="s">
        <v>373</v>
      </c>
      <c r="BV26" t="s">
        <v>373</v>
      </c>
      <c r="BW26" t="s">
        <v>373</v>
      </c>
      <c r="BX26" t="s">
        <v>373</v>
      </c>
      <c r="BY26" t="s">
        <v>373</v>
      </c>
      <c r="BZ26" t="s">
        <v>373</v>
      </c>
      <c r="CA26" t="s">
        <v>373</v>
      </c>
      <c r="CB26">
        <f t="shared" si="41"/>
        <v>149.887</v>
      </c>
      <c r="CC26">
        <f t="shared" si="42"/>
        <v>126.33977411270457</v>
      </c>
      <c r="CD26">
        <f t="shared" si="43"/>
        <v>0.84290014552766135</v>
      </c>
      <c r="CE26">
        <f t="shared" si="44"/>
        <v>0.19580029105532271</v>
      </c>
      <c r="CF26">
        <v>1599601193</v>
      </c>
      <c r="CG26">
        <v>392.005</v>
      </c>
      <c r="CH26">
        <v>400.00299999999999</v>
      </c>
      <c r="CI26">
        <v>18.758800000000001</v>
      </c>
      <c r="CJ26">
        <v>16.5883</v>
      </c>
      <c r="CK26">
        <v>358.18599999999998</v>
      </c>
      <c r="CL26">
        <v>17.4619</v>
      </c>
      <c r="CM26">
        <v>500.08100000000002</v>
      </c>
      <c r="CN26">
        <v>102.032</v>
      </c>
      <c r="CO26">
        <v>0.19987199999999999</v>
      </c>
      <c r="CP26">
        <v>23.2956</v>
      </c>
      <c r="CQ26">
        <v>23.013999999999999</v>
      </c>
      <c r="CR26">
        <v>999.9</v>
      </c>
      <c r="CS26">
        <v>0</v>
      </c>
      <c r="CT26">
        <v>0</v>
      </c>
      <c r="CU26">
        <v>10006.9</v>
      </c>
      <c r="CV26">
        <v>0</v>
      </c>
      <c r="CW26">
        <v>1.5289399999999999E-3</v>
      </c>
      <c r="CX26">
        <v>-7.9981099999999996</v>
      </c>
      <c r="CY26">
        <v>399.49900000000002</v>
      </c>
      <c r="CZ26">
        <v>406.75</v>
      </c>
      <c r="DA26">
        <v>2.17049</v>
      </c>
      <c r="DB26">
        <v>400.00299999999999</v>
      </c>
      <c r="DC26">
        <v>16.5883</v>
      </c>
      <c r="DD26">
        <v>1.9139900000000001</v>
      </c>
      <c r="DE26">
        <v>1.6925300000000001</v>
      </c>
      <c r="DF26">
        <v>16.7502</v>
      </c>
      <c r="DG26">
        <v>14.828099999999999</v>
      </c>
      <c r="DH26">
        <v>149.887</v>
      </c>
      <c r="DI26">
        <v>0.89999099999999999</v>
      </c>
      <c r="DJ26">
        <v>0.100009</v>
      </c>
      <c r="DK26">
        <v>0</v>
      </c>
      <c r="DL26">
        <v>857.06700000000001</v>
      </c>
      <c r="DM26">
        <v>4.9990300000000003</v>
      </c>
      <c r="DN26">
        <v>1267.0999999999999</v>
      </c>
      <c r="DO26">
        <v>1128.07</v>
      </c>
      <c r="DP26">
        <v>38.436999999999998</v>
      </c>
      <c r="DQ26">
        <v>43</v>
      </c>
      <c r="DR26">
        <v>41.061999999999998</v>
      </c>
      <c r="DS26">
        <v>41.936999999999998</v>
      </c>
      <c r="DT26">
        <v>40.936999999999998</v>
      </c>
      <c r="DU26">
        <v>130.4</v>
      </c>
      <c r="DV26">
        <v>14.49</v>
      </c>
      <c r="DW26">
        <v>0</v>
      </c>
      <c r="DX26">
        <v>105.09999990463299</v>
      </c>
      <c r="DY26">
        <v>0</v>
      </c>
      <c r="DZ26">
        <v>857.63211538461496</v>
      </c>
      <c r="EA26">
        <v>-2.8889230819216301</v>
      </c>
      <c r="EB26">
        <v>-5.7377777843905804</v>
      </c>
      <c r="EC26">
        <v>1268.4919230769201</v>
      </c>
      <c r="ED26">
        <v>15</v>
      </c>
      <c r="EE26">
        <v>1599601158</v>
      </c>
      <c r="EF26" t="s">
        <v>418</v>
      </c>
      <c r="EG26">
        <v>1599601152</v>
      </c>
      <c r="EH26">
        <v>1599601158</v>
      </c>
      <c r="EI26">
        <v>54</v>
      </c>
      <c r="EJ26">
        <v>2E-3</v>
      </c>
      <c r="EK26">
        <v>0</v>
      </c>
      <c r="EL26">
        <v>33.817999999999998</v>
      </c>
      <c r="EM26">
        <v>1.2969999999999999</v>
      </c>
      <c r="EN26">
        <v>400</v>
      </c>
      <c r="EO26">
        <v>17</v>
      </c>
      <c r="EP26">
        <v>0.32</v>
      </c>
      <c r="EQ26">
        <v>0.03</v>
      </c>
      <c r="ER26">
        <v>-8.0207350000000002</v>
      </c>
      <c r="ES26">
        <v>-7.8012833020624395E-2</v>
      </c>
      <c r="ET26">
        <v>2.7397961055523699E-2</v>
      </c>
      <c r="EU26">
        <v>1</v>
      </c>
      <c r="EV26">
        <v>2.1824082499999999</v>
      </c>
      <c r="EW26">
        <v>-4.2183151969987003E-2</v>
      </c>
      <c r="EX26">
        <v>4.3213463686101504E-3</v>
      </c>
      <c r="EY26">
        <v>1</v>
      </c>
      <c r="EZ26">
        <v>2</v>
      </c>
      <c r="FA26">
        <v>2</v>
      </c>
      <c r="FB26" t="s">
        <v>383</v>
      </c>
      <c r="FC26">
        <v>2.93452</v>
      </c>
      <c r="FD26">
        <v>2.8851300000000002</v>
      </c>
      <c r="FE26">
        <v>9.1944799999999993E-2</v>
      </c>
      <c r="FF26">
        <v>0.100045</v>
      </c>
      <c r="FG26">
        <v>9.5290600000000003E-2</v>
      </c>
      <c r="FH26">
        <v>9.0440000000000006E-2</v>
      </c>
      <c r="FI26">
        <v>29157.200000000001</v>
      </c>
      <c r="FJ26">
        <v>29340.5</v>
      </c>
      <c r="FK26">
        <v>29743.3</v>
      </c>
      <c r="FL26">
        <v>29741.9</v>
      </c>
      <c r="FM26">
        <v>35864.800000000003</v>
      </c>
      <c r="FN26">
        <v>34562.1</v>
      </c>
      <c r="FO26">
        <v>43083.6</v>
      </c>
      <c r="FP26">
        <v>40779.199999999997</v>
      </c>
      <c r="FQ26">
        <v>2.0563799999999999</v>
      </c>
      <c r="FR26">
        <v>2.0198999999999998</v>
      </c>
      <c r="FS26">
        <v>-2.3797200000000001E-2</v>
      </c>
      <c r="FT26">
        <v>0</v>
      </c>
      <c r="FU26">
        <v>23.4056</v>
      </c>
      <c r="FV26">
        <v>999.9</v>
      </c>
      <c r="FW26">
        <v>45.959000000000003</v>
      </c>
      <c r="FX26">
        <v>31.219000000000001</v>
      </c>
      <c r="FY26">
        <v>20.576499999999999</v>
      </c>
      <c r="FZ26">
        <v>63.795000000000002</v>
      </c>
      <c r="GA26">
        <v>35.9696</v>
      </c>
      <c r="GB26">
        <v>1</v>
      </c>
      <c r="GC26">
        <v>8.5917199999999999E-2</v>
      </c>
      <c r="GD26">
        <v>2.5903900000000002</v>
      </c>
      <c r="GE26">
        <v>20.2699</v>
      </c>
      <c r="GF26">
        <v>5.2475399999999999</v>
      </c>
      <c r="GG26">
        <v>12.0459</v>
      </c>
      <c r="GH26">
        <v>5.0240499999999999</v>
      </c>
      <c r="GI26">
        <v>3.3002500000000001</v>
      </c>
      <c r="GJ26">
        <v>9999</v>
      </c>
      <c r="GK26">
        <v>999.9</v>
      </c>
      <c r="GL26">
        <v>9999</v>
      </c>
      <c r="GM26">
        <v>9999</v>
      </c>
      <c r="GN26">
        <v>1.8775999999999999</v>
      </c>
      <c r="GO26">
        <v>1.87923</v>
      </c>
      <c r="GP26">
        <v>1.8781699999999999</v>
      </c>
      <c r="GQ26">
        <v>1.87863</v>
      </c>
      <c r="GR26">
        <v>1.88008</v>
      </c>
      <c r="GS26">
        <v>1.87469</v>
      </c>
      <c r="GT26">
        <v>1.8816999999999999</v>
      </c>
      <c r="GU26">
        <v>1.8765400000000001</v>
      </c>
      <c r="GV26">
        <v>0</v>
      </c>
      <c r="GW26">
        <v>0</v>
      </c>
      <c r="GX26">
        <v>0</v>
      </c>
      <c r="GY26">
        <v>0</v>
      </c>
      <c r="GZ26" t="s">
        <v>375</v>
      </c>
      <c r="HA26" t="s">
        <v>376</v>
      </c>
      <c r="HB26" t="s">
        <v>377</v>
      </c>
      <c r="HC26" t="s">
        <v>377</v>
      </c>
      <c r="HD26" t="s">
        <v>377</v>
      </c>
      <c r="HE26" t="s">
        <v>377</v>
      </c>
      <c r="HF26">
        <v>0</v>
      </c>
      <c r="HG26">
        <v>100</v>
      </c>
      <c r="HH26">
        <v>100</v>
      </c>
      <c r="HI26">
        <v>33.819000000000003</v>
      </c>
      <c r="HJ26">
        <v>1.2968999999999999</v>
      </c>
      <c r="HK26">
        <v>33.818149999999903</v>
      </c>
      <c r="HL26">
        <v>0</v>
      </c>
      <c r="HM26">
        <v>0</v>
      </c>
      <c r="HN26">
        <v>0</v>
      </c>
      <c r="HO26">
        <v>1.296915</v>
      </c>
      <c r="HP26">
        <v>0</v>
      </c>
      <c r="HQ26">
        <v>0</v>
      </c>
      <c r="HR26">
        <v>0</v>
      </c>
      <c r="HS26">
        <v>-1</v>
      </c>
      <c r="HT26">
        <v>-1</v>
      </c>
      <c r="HU26">
        <v>-1</v>
      </c>
      <c r="HV26">
        <v>-1</v>
      </c>
      <c r="HW26">
        <v>0.7</v>
      </c>
      <c r="HX26">
        <v>0.6</v>
      </c>
      <c r="HY26">
        <v>2</v>
      </c>
      <c r="HZ26">
        <v>486.20699999999999</v>
      </c>
      <c r="IA26">
        <v>516.35799999999995</v>
      </c>
      <c r="IB26">
        <v>20.732800000000001</v>
      </c>
      <c r="IC26">
        <v>28.312999999999999</v>
      </c>
      <c r="ID26">
        <v>30.000299999999999</v>
      </c>
      <c r="IE26">
        <v>28.3643</v>
      </c>
      <c r="IF26">
        <v>28.348500000000001</v>
      </c>
      <c r="IG26">
        <v>18.494499999999999</v>
      </c>
      <c r="IH26">
        <v>100</v>
      </c>
      <c r="II26">
        <v>0</v>
      </c>
      <c r="IJ26">
        <v>20.724599999999999</v>
      </c>
      <c r="IK26">
        <v>400</v>
      </c>
      <c r="IL26">
        <v>14.3629</v>
      </c>
      <c r="IM26">
        <v>100.81100000000001</v>
      </c>
      <c r="IN26">
        <v>111.045</v>
      </c>
    </row>
    <row r="27" spans="1:248" x14ac:dyDescent="0.35">
      <c r="A27">
        <v>10</v>
      </c>
      <c r="B27">
        <v>1599601293</v>
      </c>
      <c r="C27">
        <v>1843.4000000953699</v>
      </c>
      <c r="D27" t="s">
        <v>419</v>
      </c>
      <c r="E27" t="s">
        <v>420</v>
      </c>
      <c r="F27">
        <v>1599601293</v>
      </c>
      <c r="G27">
        <f t="shared" si="0"/>
        <v>1.738485073996441E-3</v>
      </c>
      <c r="H27">
        <f t="shared" si="1"/>
        <v>3.9351987958954835</v>
      </c>
      <c r="I27">
        <f t="shared" si="2"/>
        <v>394.45</v>
      </c>
      <c r="J27">
        <f t="shared" si="3"/>
        <v>356.09046038137268</v>
      </c>
      <c r="K27">
        <f t="shared" si="4"/>
        <v>36.401999670209243</v>
      </c>
      <c r="L27">
        <f t="shared" si="5"/>
        <v>40.323373882400006</v>
      </c>
      <c r="M27">
        <f t="shared" si="6"/>
        <v>0.19739329312970907</v>
      </c>
      <c r="N27">
        <f t="shared" si="7"/>
        <v>2.9666270268385837</v>
      </c>
      <c r="O27">
        <f t="shared" si="8"/>
        <v>0.19037615119061713</v>
      </c>
      <c r="P27">
        <f t="shared" si="9"/>
        <v>0.11959477447871825</v>
      </c>
      <c r="Q27">
        <f t="shared" si="10"/>
        <v>16.460989790382978</v>
      </c>
      <c r="R27">
        <f t="shared" si="11"/>
        <v>22.895705947854292</v>
      </c>
      <c r="S27">
        <f t="shared" si="12"/>
        <v>23</v>
      </c>
      <c r="T27">
        <f t="shared" si="13"/>
        <v>2.8197217236096872</v>
      </c>
      <c r="U27">
        <f t="shared" si="14"/>
        <v>66.653676288731475</v>
      </c>
      <c r="V27">
        <f t="shared" si="15"/>
        <v>1.9077878068335998</v>
      </c>
      <c r="W27">
        <f t="shared" si="16"/>
        <v>2.8622394338301964</v>
      </c>
      <c r="X27">
        <f t="shared" si="17"/>
        <v>0.91193391677608737</v>
      </c>
      <c r="Y27">
        <f t="shared" si="18"/>
        <v>-76.667191763243054</v>
      </c>
      <c r="Z27">
        <f t="shared" si="19"/>
        <v>39.584357077052928</v>
      </c>
      <c r="AA27">
        <f t="shared" si="20"/>
        <v>2.7694380306223927</v>
      </c>
      <c r="AB27">
        <f t="shared" si="21"/>
        <v>-17.852406865184754</v>
      </c>
      <c r="AC27">
        <v>14</v>
      </c>
      <c r="AD27">
        <v>3</v>
      </c>
      <c r="AE27">
        <f t="shared" si="22"/>
        <v>1</v>
      </c>
      <c r="AF27">
        <f t="shared" si="23"/>
        <v>0</v>
      </c>
      <c r="AG27">
        <f t="shared" si="24"/>
        <v>54684.743063988106</v>
      </c>
      <c r="AH27" t="s">
        <v>372</v>
      </c>
      <c r="AI27">
        <v>10490.1</v>
      </c>
      <c r="AJ27">
        <v>674.49599999999998</v>
      </c>
      <c r="AK27">
        <v>2977.37</v>
      </c>
      <c r="AL27">
        <f t="shared" si="25"/>
        <v>2302.8739999999998</v>
      </c>
      <c r="AM27">
        <f t="shared" si="26"/>
        <v>0.77345912667891459</v>
      </c>
      <c r="AN27">
        <v>-1.8289557956659901</v>
      </c>
      <c r="AO27" t="s">
        <v>421</v>
      </c>
      <c r="AP27">
        <v>10458</v>
      </c>
      <c r="AQ27">
        <v>824.82831999999996</v>
      </c>
      <c r="AR27">
        <v>3063.34</v>
      </c>
      <c r="AS27">
        <f t="shared" si="27"/>
        <v>0.73074215725319425</v>
      </c>
      <c r="AT27">
        <v>0.5</v>
      </c>
      <c r="AU27">
        <f t="shared" si="28"/>
        <v>84.113621360135852</v>
      </c>
      <c r="AV27">
        <f t="shared" si="29"/>
        <v>3.9351987958954835</v>
      </c>
      <c r="AW27">
        <f t="shared" si="30"/>
        <v>30.732684563542016</v>
      </c>
      <c r="AX27">
        <f t="shared" si="31"/>
        <v>0.74922796685970228</v>
      </c>
      <c r="AY27">
        <f t="shared" si="32"/>
        <v>6.8528194344195617E-2</v>
      </c>
      <c r="AZ27">
        <f t="shared" si="33"/>
        <v>-2.8064139142243514E-2</v>
      </c>
      <c r="BA27" t="s">
        <v>422</v>
      </c>
      <c r="BB27">
        <v>768.2</v>
      </c>
      <c r="BC27">
        <f t="shared" si="34"/>
        <v>2295.1400000000003</v>
      </c>
      <c r="BD27">
        <f t="shared" si="35"/>
        <v>0.97532685587807266</v>
      </c>
      <c r="BE27">
        <f t="shared" si="36"/>
        <v>-3.8915067649841456E-2</v>
      </c>
      <c r="BF27">
        <f t="shared" si="37"/>
        <v>0.9370690091106828</v>
      </c>
      <c r="BG27">
        <f t="shared" si="38"/>
        <v>-3.7331612584970024E-2</v>
      </c>
      <c r="BH27">
        <f t="shared" si="39"/>
        <v>0.90836610785325067</v>
      </c>
      <c r="BI27">
        <f t="shared" si="40"/>
        <v>9.1633892146749329E-2</v>
      </c>
      <c r="BJ27">
        <v>379</v>
      </c>
      <c r="BK27">
        <v>300</v>
      </c>
      <c r="BL27">
        <v>300</v>
      </c>
      <c r="BM27">
        <v>300</v>
      </c>
      <c r="BN27">
        <v>10458</v>
      </c>
      <c r="BO27">
        <v>2935.51</v>
      </c>
      <c r="BP27">
        <v>-8.6311500000000006E-3</v>
      </c>
      <c r="BQ27">
        <v>8.98</v>
      </c>
      <c r="BR27" t="s">
        <v>373</v>
      </c>
      <c r="BS27" t="s">
        <v>373</v>
      </c>
      <c r="BT27" t="s">
        <v>373</v>
      </c>
      <c r="BU27" t="s">
        <v>373</v>
      </c>
      <c r="BV27" t="s">
        <v>373</v>
      </c>
      <c r="BW27" t="s">
        <v>373</v>
      </c>
      <c r="BX27" t="s">
        <v>373</v>
      </c>
      <c r="BY27" t="s">
        <v>373</v>
      </c>
      <c r="BZ27" t="s">
        <v>373</v>
      </c>
      <c r="CA27" t="s">
        <v>373</v>
      </c>
      <c r="CB27">
        <f t="shared" si="41"/>
        <v>99.796700000000001</v>
      </c>
      <c r="CC27">
        <f t="shared" si="42"/>
        <v>84.113621360135852</v>
      </c>
      <c r="CD27">
        <f t="shared" si="43"/>
        <v>0.84284972709654582</v>
      </c>
      <c r="CE27">
        <f t="shared" si="44"/>
        <v>0.19569945419309184</v>
      </c>
      <c r="CF27">
        <v>1599601293</v>
      </c>
      <c r="CG27">
        <v>394.45</v>
      </c>
      <c r="CH27">
        <v>399.995</v>
      </c>
      <c r="CI27">
        <v>18.662299999999998</v>
      </c>
      <c r="CJ27">
        <v>16.615100000000002</v>
      </c>
      <c r="CK27">
        <v>360.65</v>
      </c>
      <c r="CL27">
        <v>17.3659</v>
      </c>
      <c r="CM27">
        <v>500.012</v>
      </c>
      <c r="CN27">
        <v>102.027</v>
      </c>
      <c r="CO27">
        <v>0.19983200000000001</v>
      </c>
      <c r="CP27">
        <v>23.247499999999999</v>
      </c>
      <c r="CQ27">
        <v>23</v>
      </c>
      <c r="CR27">
        <v>999.9</v>
      </c>
      <c r="CS27">
        <v>0</v>
      </c>
      <c r="CT27">
        <v>0</v>
      </c>
      <c r="CU27">
        <v>10010</v>
      </c>
      <c r="CV27">
        <v>0</v>
      </c>
      <c r="CW27">
        <v>1.5289399999999999E-3</v>
      </c>
      <c r="CX27">
        <v>-5.5452300000000001</v>
      </c>
      <c r="CY27">
        <v>401.95100000000002</v>
      </c>
      <c r="CZ27">
        <v>406.75299999999999</v>
      </c>
      <c r="DA27">
        <v>2.0472000000000001</v>
      </c>
      <c r="DB27">
        <v>399.995</v>
      </c>
      <c r="DC27">
        <v>16.615100000000002</v>
      </c>
      <c r="DD27">
        <v>1.9040699999999999</v>
      </c>
      <c r="DE27">
        <v>1.6952</v>
      </c>
      <c r="DF27">
        <v>16.668399999999998</v>
      </c>
      <c r="DG27">
        <v>14.852499999999999</v>
      </c>
      <c r="DH27">
        <v>99.796700000000001</v>
      </c>
      <c r="DI27">
        <v>0.89999099999999999</v>
      </c>
      <c r="DJ27">
        <v>0.100009</v>
      </c>
      <c r="DK27">
        <v>0</v>
      </c>
      <c r="DL27">
        <v>824.803</v>
      </c>
      <c r="DM27">
        <v>4.9990300000000003</v>
      </c>
      <c r="DN27">
        <v>815.12</v>
      </c>
      <c r="DO27">
        <v>738.08100000000002</v>
      </c>
      <c r="DP27">
        <v>38.061999999999998</v>
      </c>
      <c r="DQ27">
        <v>42.811999999999998</v>
      </c>
      <c r="DR27">
        <v>40.75</v>
      </c>
      <c r="DS27">
        <v>41.75</v>
      </c>
      <c r="DT27">
        <v>40.686999999999998</v>
      </c>
      <c r="DU27">
        <v>85.32</v>
      </c>
      <c r="DV27">
        <v>9.48</v>
      </c>
      <c r="DW27">
        <v>0</v>
      </c>
      <c r="DX27">
        <v>99.799999952316298</v>
      </c>
      <c r="DY27">
        <v>0</v>
      </c>
      <c r="DZ27">
        <v>824.82831999999996</v>
      </c>
      <c r="EA27">
        <v>1.1530769313012501</v>
      </c>
      <c r="EB27">
        <v>-6.7288462127980502</v>
      </c>
      <c r="EC27">
        <v>816.72288000000003</v>
      </c>
      <c r="ED27">
        <v>15</v>
      </c>
      <c r="EE27">
        <v>1599601259.5</v>
      </c>
      <c r="EF27" t="s">
        <v>423</v>
      </c>
      <c r="EG27">
        <v>1599601259.5</v>
      </c>
      <c r="EH27">
        <v>1599601258.5</v>
      </c>
      <c r="EI27">
        <v>55</v>
      </c>
      <c r="EJ27">
        <v>-1.7999999999999999E-2</v>
      </c>
      <c r="EK27">
        <v>0</v>
      </c>
      <c r="EL27">
        <v>33.799999999999997</v>
      </c>
      <c r="EM27">
        <v>1.296</v>
      </c>
      <c r="EN27">
        <v>400</v>
      </c>
      <c r="EO27">
        <v>17</v>
      </c>
      <c r="EP27">
        <v>0.51</v>
      </c>
      <c r="EQ27">
        <v>0.04</v>
      </c>
      <c r="ER27">
        <v>-5.5491510000000002</v>
      </c>
      <c r="ES27">
        <v>-9.8024240150083597E-2</v>
      </c>
      <c r="ET27">
        <v>2.6452629434519401E-2</v>
      </c>
      <c r="EU27">
        <v>1</v>
      </c>
      <c r="EV27">
        <v>2.0630072500000001</v>
      </c>
      <c r="EW27">
        <v>-8.1689718574111406E-2</v>
      </c>
      <c r="EX27">
        <v>7.9026043136107907E-3</v>
      </c>
      <c r="EY27">
        <v>1</v>
      </c>
      <c r="EZ27">
        <v>2</v>
      </c>
      <c r="FA27">
        <v>2</v>
      </c>
      <c r="FB27" t="s">
        <v>383</v>
      </c>
      <c r="FC27">
        <v>2.93432</v>
      </c>
      <c r="FD27">
        <v>2.8851100000000001</v>
      </c>
      <c r="FE27">
        <v>9.2436699999999997E-2</v>
      </c>
      <c r="FF27">
        <v>0.100035</v>
      </c>
      <c r="FG27">
        <v>9.4903199999999993E-2</v>
      </c>
      <c r="FH27">
        <v>9.0538199999999999E-2</v>
      </c>
      <c r="FI27">
        <v>29141.9</v>
      </c>
      <c r="FJ27">
        <v>29339.9</v>
      </c>
      <c r="FK27">
        <v>29743.9</v>
      </c>
      <c r="FL27">
        <v>29741.200000000001</v>
      </c>
      <c r="FM27">
        <v>35881</v>
      </c>
      <c r="FN27">
        <v>34557.5</v>
      </c>
      <c r="FO27">
        <v>43084.5</v>
      </c>
      <c r="FP27">
        <v>40778.199999999997</v>
      </c>
      <c r="FQ27">
        <v>2.05627</v>
      </c>
      <c r="FR27">
        <v>2.0194200000000002</v>
      </c>
      <c r="FS27">
        <v>-2.8125899999999999E-2</v>
      </c>
      <c r="FT27">
        <v>0</v>
      </c>
      <c r="FU27">
        <v>23.462700000000002</v>
      </c>
      <c r="FV27">
        <v>999.9</v>
      </c>
      <c r="FW27">
        <v>45.898000000000003</v>
      </c>
      <c r="FX27">
        <v>31.25</v>
      </c>
      <c r="FY27">
        <v>20.587</v>
      </c>
      <c r="FZ27">
        <v>63.755000000000003</v>
      </c>
      <c r="GA27">
        <v>36.193899999999999</v>
      </c>
      <c r="GB27">
        <v>1</v>
      </c>
      <c r="GC27">
        <v>8.7626999999999997E-2</v>
      </c>
      <c r="GD27">
        <v>2.65042</v>
      </c>
      <c r="GE27">
        <v>20.269200000000001</v>
      </c>
      <c r="GF27">
        <v>5.2476900000000004</v>
      </c>
      <c r="GG27">
        <v>12.0459</v>
      </c>
      <c r="GH27">
        <v>5.0240999999999998</v>
      </c>
      <c r="GI27">
        <v>3.30023</v>
      </c>
      <c r="GJ27">
        <v>9999</v>
      </c>
      <c r="GK27">
        <v>999.9</v>
      </c>
      <c r="GL27">
        <v>9999</v>
      </c>
      <c r="GM27">
        <v>9999</v>
      </c>
      <c r="GN27">
        <v>1.8775900000000001</v>
      </c>
      <c r="GO27">
        <v>1.87923</v>
      </c>
      <c r="GP27">
        <v>1.8781099999999999</v>
      </c>
      <c r="GQ27">
        <v>1.8785700000000001</v>
      </c>
      <c r="GR27">
        <v>1.8800699999999999</v>
      </c>
      <c r="GS27">
        <v>1.8746799999999999</v>
      </c>
      <c r="GT27">
        <v>1.88168</v>
      </c>
      <c r="GU27">
        <v>1.87653</v>
      </c>
      <c r="GV27">
        <v>0</v>
      </c>
      <c r="GW27">
        <v>0</v>
      </c>
      <c r="GX27">
        <v>0</v>
      </c>
      <c r="GY27">
        <v>0</v>
      </c>
      <c r="GZ27" t="s">
        <v>375</v>
      </c>
      <c r="HA27" t="s">
        <v>376</v>
      </c>
      <c r="HB27" t="s">
        <v>377</v>
      </c>
      <c r="HC27" t="s">
        <v>377</v>
      </c>
      <c r="HD27" t="s">
        <v>377</v>
      </c>
      <c r="HE27" t="s">
        <v>377</v>
      </c>
      <c r="HF27">
        <v>0</v>
      </c>
      <c r="HG27">
        <v>100</v>
      </c>
      <c r="HH27">
        <v>100</v>
      </c>
      <c r="HI27">
        <v>33.799999999999997</v>
      </c>
      <c r="HJ27">
        <v>1.2964</v>
      </c>
      <c r="HK27">
        <v>33.799600000000098</v>
      </c>
      <c r="HL27">
        <v>0</v>
      </c>
      <c r="HM27">
        <v>0</v>
      </c>
      <c r="HN27">
        <v>0</v>
      </c>
      <c r="HO27">
        <v>1.29643</v>
      </c>
      <c r="HP27">
        <v>0</v>
      </c>
      <c r="HQ27">
        <v>0</v>
      </c>
      <c r="HR27">
        <v>0</v>
      </c>
      <c r="HS27">
        <v>-1</v>
      </c>
      <c r="HT27">
        <v>-1</v>
      </c>
      <c r="HU27">
        <v>-1</v>
      </c>
      <c r="HV27">
        <v>-1</v>
      </c>
      <c r="HW27">
        <v>0.6</v>
      </c>
      <c r="HX27">
        <v>0.6</v>
      </c>
      <c r="HY27">
        <v>2</v>
      </c>
      <c r="HZ27">
        <v>486.286</v>
      </c>
      <c r="IA27">
        <v>516.18700000000001</v>
      </c>
      <c r="IB27">
        <v>20.674700000000001</v>
      </c>
      <c r="IC27">
        <v>28.3324</v>
      </c>
      <c r="ID27">
        <v>30.000299999999999</v>
      </c>
      <c r="IE27">
        <v>28.3811</v>
      </c>
      <c r="IF27">
        <v>28.365300000000001</v>
      </c>
      <c r="IG27">
        <v>18.494900000000001</v>
      </c>
      <c r="IH27">
        <v>100</v>
      </c>
      <c r="II27">
        <v>0</v>
      </c>
      <c r="IJ27">
        <v>20.6708</v>
      </c>
      <c r="IK27">
        <v>400</v>
      </c>
      <c r="IL27">
        <v>14.5472</v>
      </c>
      <c r="IM27">
        <v>100.813</v>
      </c>
      <c r="IN27">
        <v>111.042</v>
      </c>
    </row>
    <row r="28" spans="1:248" x14ac:dyDescent="0.35">
      <c r="A28">
        <v>11</v>
      </c>
      <c r="B28">
        <v>1599601387</v>
      </c>
      <c r="C28">
        <v>1937.4000000953699</v>
      </c>
      <c r="D28" t="s">
        <v>424</v>
      </c>
      <c r="E28" t="s">
        <v>425</v>
      </c>
      <c r="F28">
        <v>1599601387</v>
      </c>
      <c r="G28">
        <f t="shared" si="0"/>
        <v>1.6334733574695204E-3</v>
      </c>
      <c r="H28">
        <f t="shared" si="1"/>
        <v>1.5001987798147196</v>
      </c>
      <c r="I28">
        <f t="shared" si="2"/>
        <v>397.40899999999999</v>
      </c>
      <c r="J28">
        <f t="shared" si="3"/>
        <v>378.21924525290103</v>
      </c>
      <c r="K28">
        <f t="shared" si="4"/>
        <v>38.663454781592904</v>
      </c>
      <c r="L28">
        <f t="shared" si="5"/>
        <v>40.62512707682</v>
      </c>
      <c r="M28">
        <f t="shared" si="6"/>
        <v>0.18311803609281072</v>
      </c>
      <c r="N28">
        <f t="shared" si="7"/>
        <v>2.9640547431148123</v>
      </c>
      <c r="O28">
        <f t="shared" si="8"/>
        <v>0.1770573174608123</v>
      </c>
      <c r="P28">
        <f t="shared" si="9"/>
        <v>0.11118864440401492</v>
      </c>
      <c r="Q28">
        <f t="shared" si="10"/>
        <v>8.2696663616472854</v>
      </c>
      <c r="R28">
        <f t="shared" si="11"/>
        <v>22.856095789325533</v>
      </c>
      <c r="S28">
        <f t="shared" si="12"/>
        <v>22.999099999999999</v>
      </c>
      <c r="T28">
        <f t="shared" si="13"/>
        <v>2.8195681276032598</v>
      </c>
      <c r="U28">
        <f t="shared" si="14"/>
        <v>66.394129793081675</v>
      </c>
      <c r="V28">
        <f t="shared" si="15"/>
        <v>1.8982360986159998</v>
      </c>
      <c r="W28">
        <f t="shared" si="16"/>
        <v>2.8590420637063572</v>
      </c>
      <c r="X28">
        <f t="shared" si="17"/>
        <v>0.92133202898725997</v>
      </c>
      <c r="Y28">
        <f t="shared" si="18"/>
        <v>-72.036175064405853</v>
      </c>
      <c r="Z28">
        <f t="shared" si="19"/>
        <v>36.737587629554348</v>
      </c>
      <c r="AA28">
        <f t="shared" si="20"/>
        <v>2.5722473629069702</v>
      </c>
      <c r="AB28">
        <f t="shared" si="21"/>
        <v>-24.456673710297245</v>
      </c>
      <c r="AC28">
        <v>14</v>
      </c>
      <c r="AD28">
        <v>3</v>
      </c>
      <c r="AE28">
        <f t="shared" si="22"/>
        <v>1</v>
      </c>
      <c r="AF28">
        <f t="shared" si="23"/>
        <v>0</v>
      </c>
      <c r="AG28">
        <f t="shared" si="24"/>
        <v>54611.738830047165</v>
      </c>
      <c r="AH28" t="s">
        <v>372</v>
      </c>
      <c r="AI28">
        <v>10490.1</v>
      </c>
      <c r="AJ28">
        <v>674.49599999999998</v>
      </c>
      <c r="AK28">
        <v>2977.37</v>
      </c>
      <c r="AL28">
        <f t="shared" si="25"/>
        <v>2302.8739999999998</v>
      </c>
      <c r="AM28">
        <f t="shared" si="26"/>
        <v>0.77345912667891459</v>
      </c>
      <c r="AN28">
        <v>-1.8289557956659901</v>
      </c>
      <c r="AO28" t="s">
        <v>426</v>
      </c>
      <c r="AP28">
        <v>10454.1</v>
      </c>
      <c r="AQ28">
        <v>795.35957692307704</v>
      </c>
      <c r="AR28">
        <v>3065.64</v>
      </c>
      <c r="AS28">
        <f t="shared" si="27"/>
        <v>0.7405567591357507</v>
      </c>
      <c r="AT28">
        <v>0.5</v>
      </c>
      <c r="AU28">
        <f t="shared" si="28"/>
        <v>42.313661083846483</v>
      </c>
      <c r="AV28">
        <f t="shared" si="29"/>
        <v>1.5001987798147196</v>
      </c>
      <c r="AW28">
        <f t="shared" si="30"/>
        <v>15.667833859710944</v>
      </c>
      <c r="AX28">
        <f t="shared" si="31"/>
        <v>0.7416102347307576</v>
      </c>
      <c r="AY28">
        <f t="shared" si="32"/>
        <v>7.8678008241447966E-2</v>
      </c>
      <c r="AZ28">
        <f t="shared" si="33"/>
        <v>-2.8793335160031831E-2</v>
      </c>
      <c r="BA28" t="s">
        <v>427</v>
      </c>
      <c r="BB28">
        <v>792.13</v>
      </c>
      <c r="BC28">
        <f t="shared" si="34"/>
        <v>2273.5099999999998</v>
      </c>
      <c r="BD28">
        <f t="shared" si="35"/>
        <v>0.99857947538252445</v>
      </c>
      <c r="BE28">
        <f t="shared" si="36"/>
        <v>-4.0393732496201783E-2</v>
      </c>
      <c r="BF28">
        <f t="shared" si="37"/>
        <v>0.94945366028851597</v>
      </c>
      <c r="BG28">
        <f t="shared" si="38"/>
        <v>-3.8330364579217097E-2</v>
      </c>
      <c r="BH28">
        <f t="shared" si="39"/>
        <v>0.9945247191148876</v>
      </c>
      <c r="BI28">
        <f t="shared" si="40"/>
        <v>5.4752808851123991E-3</v>
      </c>
      <c r="BJ28">
        <v>381</v>
      </c>
      <c r="BK28">
        <v>300</v>
      </c>
      <c r="BL28">
        <v>300</v>
      </c>
      <c r="BM28">
        <v>300</v>
      </c>
      <c r="BN28">
        <v>10454.1</v>
      </c>
      <c r="BO28">
        <v>2977.94</v>
      </c>
      <c r="BP28">
        <v>-8.6712999999999998E-3</v>
      </c>
      <c r="BQ28">
        <v>-5.07</v>
      </c>
      <c r="BR28" t="s">
        <v>373</v>
      </c>
      <c r="BS28" t="s">
        <v>373</v>
      </c>
      <c r="BT28" t="s">
        <v>373</v>
      </c>
      <c r="BU28" t="s">
        <v>373</v>
      </c>
      <c r="BV28" t="s">
        <v>373</v>
      </c>
      <c r="BW28" t="s">
        <v>373</v>
      </c>
      <c r="BX28" t="s">
        <v>373</v>
      </c>
      <c r="BY28" t="s">
        <v>373</v>
      </c>
      <c r="BZ28" t="s">
        <v>373</v>
      </c>
      <c r="CA28" t="s">
        <v>373</v>
      </c>
      <c r="CB28">
        <f t="shared" si="41"/>
        <v>50.210900000000002</v>
      </c>
      <c r="CC28">
        <f t="shared" si="42"/>
        <v>42.313661083846483</v>
      </c>
      <c r="CD28">
        <f t="shared" si="43"/>
        <v>0.84271863447670681</v>
      </c>
      <c r="CE28">
        <f t="shared" si="44"/>
        <v>0.19543726895341337</v>
      </c>
      <c r="CF28">
        <v>1599601387</v>
      </c>
      <c r="CG28">
        <v>397.40899999999999</v>
      </c>
      <c r="CH28">
        <v>399.988</v>
      </c>
      <c r="CI28">
        <v>18.569199999999999</v>
      </c>
      <c r="CJ28">
        <v>16.645600000000002</v>
      </c>
      <c r="CK28">
        <v>363.57600000000002</v>
      </c>
      <c r="CL28">
        <v>17.27</v>
      </c>
      <c r="CM28">
        <v>500.04399999999998</v>
      </c>
      <c r="CN28">
        <v>102.02500000000001</v>
      </c>
      <c r="CO28">
        <v>0.19997999999999999</v>
      </c>
      <c r="CP28">
        <v>23.228999999999999</v>
      </c>
      <c r="CQ28">
        <v>22.999099999999999</v>
      </c>
      <c r="CR28">
        <v>999.9</v>
      </c>
      <c r="CS28">
        <v>0</v>
      </c>
      <c r="CT28">
        <v>0</v>
      </c>
      <c r="CU28">
        <v>9995.6200000000008</v>
      </c>
      <c r="CV28">
        <v>0</v>
      </c>
      <c r="CW28">
        <v>1.5289399999999999E-3</v>
      </c>
      <c r="CX28">
        <v>-2.57864</v>
      </c>
      <c r="CY28">
        <v>404.928</v>
      </c>
      <c r="CZ28">
        <v>406.75799999999998</v>
      </c>
      <c r="DA28">
        <v>1.9236200000000001</v>
      </c>
      <c r="DB28">
        <v>399.988</v>
      </c>
      <c r="DC28">
        <v>16.645600000000002</v>
      </c>
      <c r="DD28">
        <v>1.8945099999999999</v>
      </c>
      <c r="DE28">
        <v>1.6982600000000001</v>
      </c>
      <c r="DF28">
        <v>16.589200000000002</v>
      </c>
      <c r="DG28">
        <v>14.8805</v>
      </c>
      <c r="DH28">
        <v>50.210900000000002</v>
      </c>
      <c r="DI28">
        <v>0.89929300000000001</v>
      </c>
      <c r="DJ28">
        <v>0.100707</v>
      </c>
      <c r="DK28">
        <v>0</v>
      </c>
      <c r="DL28">
        <v>796.32399999999996</v>
      </c>
      <c r="DM28">
        <v>4.9990300000000003</v>
      </c>
      <c r="DN28">
        <v>395.48899999999998</v>
      </c>
      <c r="DO28">
        <v>351.93200000000002</v>
      </c>
      <c r="DP28">
        <v>37.75</v>
      </c>
      <c r="DQ28">
        <v>42.561999999999998</v>
      </c>
      <c r="DR28">
        <v>40.5</v>
      </c>
      <c r="DS28">
        <v>41.561999999999998</v>
      </c>
      <c r="DT28">
        <v>40.375</v>
      </c>
      <c r="DU28">
        <v>40.659999999999997</v>
      </c>
      <c r="DV28">
        <v>4.55</v>
      </c>
      <c r="DW28">
        <v>0</v>
      </c>
      <c r="DX28">
        <v>93.5</v>
      </c>
      <c r="DY28">
        <v>0</v>
      </c>
      <c r="DZ28">
        <v>795.35957692307704</v>
      </c>
      <c r="EA28">
        <v>3.4755213830715199</v>
      </c>
      <c r="EB28">
        <v>-1.5184957504757199</v>
      </c>
      <c r="EC28">
        <v>393.92507692307697</v>
      </c>
      <c r="ED28">
        <v>15</v>
      </c>
      <c r="EE28">
        <v>1599601359.5</v>
      </c>
      <c r="EF28" t="s">
        <v>428</v>
      </c>
      <c r="EG28">
        <v>1599601357.5</v>
      </c>
      <c r="EH28">
        <v>1599601359.5</v>
      </c>
      <c r="EI28">
        <v>56</v>
      </c>
      <c r="EJ28">
        <v>3.4000000000000002E-2</v>
      </c>
      <c r="EK28">
        <v>3.0000000000000001E-3</v>
      </c>
      <c r="EL28">
        <v>33.832999999999998</v>
      </c>
      <c r="EM28">
        <v>1.2989999999999999</v>
      </c>
      <c r="EN28">
        <v>400</v>
      </c>
      <c r="EO28">
        <v>17</v>
      </c>
      <c r="EP28">
        <v>0.28999999999999998</v>
      </c>
      <c r="EQ28">
        <v>0.05</v>
      </c>
      <c r="ER28">
        <v>-2.64828625</v>
      </c>
      <c r="ES28">
        <v>-5.6317936210131599E-2</v>
      </c>
      <c r="ET28">
        <v>4.40394535438111E-2</v>
      </c>
      <c r="EU28">
        <v>1</v>
      </c>
      <c r="EV28">
        <v>1.93546025</v>
      </c>
      <c r="EW28">
        <v>-5.2615722326453097E-2</v>
      </c>
      <c r="EX28">
        <v>5.1703469358931903E-3</v>
      </c>
      <c r="EY28">
        <v>1</v>
      </c>
      <c r="EZ28">
        <v>2</v>
      </c>
      <c r="FA28">
        <v>2</v>
      </c>
      <c r="FB28" t="s">
        <v>383</v>
      </c>
      <c r="FC28">
        <v>2.9343699999999999</v>
      </c>
      <c r="FD28">
        <v>2.8851300000000002</v>
      </c>
      <c r="FE28">
        <v>9.3020699999999998E-2</v>
      </c>
      <c r="FF28">
        <v>0.100026</v>
      </c>
      <c r="FG28">
        <v>9.4515799999999997E-2</v>
      </c>
      <c r="FH28">
        <v>9.0650900000000006E-2</v>
      </c>
      <c r="FI28">
        <v>29119.9</v>
      </c>
      <c r="FJ28">
        <v>29339.599999999999</v>
      </c>
      <c r="FK28">
        <v>29740.7</v>
      </c>
      <c r="FL28">
        <v>29740.7</v>
      </c>
      <c r="FM28">
        <v>35892.699999999997</v>
      </c>
      <c r="FN28">
        <v>34552.699999999997</v>
      </c>
      <c r="FO28">
        <v>43079.9</v>
      </c>
      <c r="FP28">
        <v>40777.699999999997</v>
      </c>
      <c r="FQ28">
        <v>2.0561699999999998</v>
      </c>
      <c r="FR28">
        <v>2.0185</v>
      </c>
      <c r="FS28">
        <v>-2.4400700000000001E-2</v>
      </c>
      <c r="FT28">
        <v>0</v>
      </c>
      <c r="FU28">
        <v>23.400700000000001</v>
      </c>
      <c r="FV28">
        <v>999.9</v>
      </c>
      <c r="FW28">
        <v>45.898000000000003</v>
      </c>
      <c r="FX28">
        <v>31.29</v>
      </c>
      <c r="FY28">
        <v>20.633400000000002</v>
      </c>
      <c r="FZ28">
        <v>63.865000000000002</v>
      </c>
      <c r="GA28">
        <v>35.901400000000002</v>
      </c>
      <c r="GB28">
        <v>1</v>
      </c>
      <c r="GC28">
        <v>8.80996E-2</v>
      </c>
      <c r="GD28">
        <v>2.2929499999999998</v>
      </c>
      <c r="GE28">
        <v>20.2759</v>
      </c>
      <c r="GF28">
        <v>5.2473900000000002</v>
      </c>
      <c r="GG28">
        <v>12.0459</v>
      </c>
      <c r="GH28">
        <v>5.0255000000000001</v>
      </c>
      <c r="GI28">
        <v>3.3010000000000002</v>
      </c>
      <c r="GJ28">
        <v>9999</v>
      </c>
      <c r="GK28">
        <v>999.9</v>
      </c>
      <c r="GL28">
        <v>9999</v>
      </c>
      <c r="GM28">
        <v>9999</v>
      </c>
      <c r="GN28">
        <v>1.8775900000000001</v>
      </c>
      <c r="GO28">
        <v>1.8792599999999999</v>
      </c>
      <c r="GP28">
        <v>1.87818</v>
      </c>
      <c r="GQ28">
        <v>1.87863</v>
      </c>
      <c r="GR28">
        <v>1.8801000000000001</v>
      </c>
      <c r="GS28">
        <v>1.87469</v>
      </c>
      <c r="GT28">
        <v>1.8816999999999999</v>
      </c>
      <c r="GU28">
        <v>1.8765400000000001</v>
      </c>
      <c r="GV28">
        <v>0</v>
      </c>
      <c r="GW28">
        <v>0</v>
      </c>
      <c r="GX28">
        <v>0</v>
      </c>
      <c r="GY28">
        <v>0</v>
      </c>
      <c r="GZ28" t="s">
        <v>375</v>
      </c>
      <c r="HA28" t="s">
        <v>376</v>
      </c>
      <c r="HB28" t="s">
        <v>377</v>
      </c>
      <c r="HC28" t="s">
        <v>377</v>
      </c>
      <c r="HD28" t="s">
        <v>377</v>
      </c>
      <c r="HE28" t="s">
        <v>377</v>
      </c>
      <c r="HF28">
        <v>0</v>
      </c>
      <c r="HG28">
        <v>100</v>
      </c>
      <c r="HH28">
        <v>100</v>
      </c>
      <c r="HI28">
        <v>33.832999999999998</v>
      </c>
      <c r="HJ28">
        <v>1.2991999999999999</v>
      </c>
      <c r="HK28">
        <v>33.833349999999903</v>
      </c>
      <c r="HL28">
        <v>0</v>
      </c>
      <c r="HM28">
        <v>0</v>
      </c>
      <c r="HN28">
        <v>0</v>
      </c>
      <c r="HO28">
        <v>1.29918</v>
      </c>
      <c r="HP28">
        <v>0</v>
      </c>
      <c r="HQ28">
        <v>0</v>
      </c>
      <c r="HR28">
        <v>0</v>
      </c>
      <c r="HS28">
        <v>-1</v>
      </c>
      <c r="HT28">
        <v>-1</v>
      </c>
      <c r="HU28">
        <v>-1</v>
      </c>
      <c r="HV28">
        <v>-1</v>
      </c>
      <c r="HW28">
        <v>0.5</v>
      </c>
      <c r="HX28">
        <v>0.5</v>
      </c>
      <c r="HY28">
        <v>2</v>
      </c>
      <c r="HZ28">
        <v>486.40300000000002</v>
      </c>
      <c r="IA28">
        <v>515.75099999999998</v>
      </c>
      <c r="IB28">
        <v>20.953700000000001</v>
      </c>
      <c r="IC28">
        <v>28.358499999999999</v>
      </c>
      <c r="ID28">
        <v>30.0002</v>
      </c>
      <c r="IE28">
        <v>28.402799999999999</v>
      </c>
      <c r="IF28">
        <v>28.386800000000001</v>
      </c>
      <c r="IG28">
        <v>18.494599999999998</v>
      </c>
      <c r="IH28">
        <v>100</v>
      </c>
      <c r="II28">
        <v>0</v>
      </c>
      <c r="IJ28">
        <v>20.951699999999999</v>
      </c>
      <c r="IK28">
        <v>400</v>
      </c>
      <c r="IL28">
        <v>14.6304</v>
      </c>
      <c r="IM28">
        <v>100.80200000000001</v>
      </c>
      <c r="IN28">
        <v>111.041</v>
      </c>
    </row>
    <row r="29" spans="1:248" x14ac:dyDescent="0.35">
      <c r="A29">
        <v>12</v>
      </c>
      <c r="B29">
        <v>1599601487</v>
      </c>
      <c r="C29">
        <v>2037.4000000953699</v>
      </c>
      <c r="D29" t="s">
        <v>429</v>
      </c>
      <c r="E29" t="s">
        <v>430</v>
      </c>
      <c r="F29">
        <v>1599601487</v>
      </c>
      <c r="G29">
        <f t="shared" si="0"/>
        <v>1.5383266317271606E-3</v>
      </c>
      <c r="H29">
        <f t="shared" si="1"/>
        <v>-0.86086503378585599</v>
      </c>
      <c r="I29">
        <f t="shared" si="2"/>
        <v>400.334</v>
      </c>
      <c r="J29">
        <f t="shared" si="3"/>
        <v>402.67911371422571</v>
      </c>
      <c r="K29">
        <f t="shared" si="4"/>
        <v>41.162241146347071</v>
      </c>
      <c r="L29">
        <f t="shared" si="5"/>
        <v>40.922521396966005</v>
      </c>
      <c r="M29">
        <f t="shared" si="6"/>
        <v>0.17046811220802729</v>
      </c>
      <c r="N29">
        <f t="shared" si="7"/>
        <v>2.9649705593458746</v>
      </c>
      <c r="O29">
        <f t="shared" si="8"/>
        <v>0.16520444361442735</v>
      </c>
      <c r="P29">
        <f t="shared" si="9"/>
        <v>0.10371215821395328</v>
      </c>
      <c r="Q29">
        <f t="shared" si="10"/>
        <v>1.5950760943367377E-5</v>
      </c>
      <c r="R29">
        <f t="shared" si="11"/>
        <v>22.837488915951063</v>
      </c>
      <c r="S29">
        <f t="shared" si="12"/>
        <v>23.003900000000002</v>
      </c>
      <c r="T29">
        <f t="shared" si="13"/>
        <v>2.820387390891173</v>
      </c>
      <c r="U29">
        <f t="shared" si="14"/>
        <v>66.102272893534192</v>
      </c>
      <c r="V29">
        <f t="shared" si="15"/>
        <v>1.8904742308060001</v>
      </c>
      <c r="W29">
        <f t="shared" si="16"/>
        <v>2.8599231887999377</v>
      </c>
      <c r="X29">
        <f t="shared" si="17"/>
        <v>0.92991316008517289</v>
      </c>
      <c r="Y29">
        <f t="shared" si="18"/>
        <v>-67.840204459167779</v>
      </c>
      <c r="Z29">
        <f t="shared" si="19"/>
        <v>36.796892841513689</v>
      </c>
      <c r="AA29">
        <f t="shared" si="20"/>
        <v>2.5757330961957927</v>
      </c>
      <c r="AB29">
        <f t="shared" si="21"/>
        <v>-28.467562570697361</v>
      </c>
      <c r="AC29">
        <v>14</v>
      </c>
      <c r="AD29">
        <v>3</v>
      </c>
      <c r="AE29">
        <f t="shared" si="22"/>
        <v>1</v>
      </c>
      <c r="AF29">
        <f t="shared" si="23"/>
        <v>0</v>
      </c>
      <c r="AG29">
        <f t="shared" si="24"/>
        <v>54637.897366444675</v>
      </c>
      <c r="AH29" t="s">
        <v>431</v>
      </c>
      <c r="AI29">
        <v>10456.200000000001</v>
      </c>
      <c r="AJ29">
        <v>733.55384615384605</v>
      </c>
      <c r="AK29">
        <v>3094.04</v>
      </c>
      <c r="AL29">
        <f t="shared" si="25"/>
        <v>2360.4861538461537</v>
      </c>
      <c r="AM29">
        <f t="shared" si="26"/>
        <v>0.76291390991911989</v>
      </c>
      <c r="AN29">
        <v>-0.86086503378585599</v>
      </c>
      <c r="AO29" t="s">
        <v>373</v>
      </c>
      <c r="AP29" t="s">
        <v>373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8.3967579128915986E-4</v>
      </c>
      <c r="AV29">
        <f t="shared" si="29"/>
        <v>-0.86086503378585599</v>
      </c>
      <c r="AW29" t="e">
        <f t="shared" si="30"/>
        <v>#DIV/0!</v>
      </c>
      <c r="AX29" t="e">
        <f t="shared" si="31"/>
        <v>#DIV/0!</v>
      </c>
      <c r="AY29">
        <f t="shared" si="32"/>
        <v>0</v>
      </c>
      <c r="AZ29" t="e">
        <f t="shared" si="33"/>
        <v>#DIV/0!</v>
      </c>
      <c r="BA29" t="s">
        <v>373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1.310763884362804</v>
      </c>
      <c r="BH29" t="e">
        <f t="shared" si="39"/>
        <v>#DIV/0!</v>
      </c>
      <c r="BI29" t="e">
        <f t="shared" si="40"/>
        <v>#DIV/0!</v>
      </c>
      <c r="BJ29">
        <v>383</v>
      </c>
      <c r="BK29">
        <v>300</v>
      </c>
      <c r="BL29">
        <v>300</v>
      </c>
      <c r="BM29">
        <v>300</v>
      </c>
      <c r="BN29">
        <v>10456.200000000001</v>
      </c>
      <c r="BO29">
        <v>3090.07</v>
      </c>
      <c r="BP29">
        <v>-8.7089400000000001E-3</v>
      </c>
      <c r="BQ29">
        <v>-22.16</v>
      </c>
      <c r="BR29" t="s">
        <v>373</v>
      </c>
      <c r="BS29" t="s">
        <v>373</v>
      </c>
      <c r="BT29" t="s">
        <v>373</v>
      </c>
      <c r="BU29" t="s">
        <v>373</v>
      </c>
      <c r="BV29" t="s">
        <v>373</v>
      </c>
      <c r="BW29" t="s">
        <v>373</v>
      </c>
      <c r="BX29" t="s">
        <v>373</v>
      </c>
      <c r="BY29" t="s">
        <v>373</v>
      </c>
      <c r="BZ29" t="s">
        <v>373</v>
      </c>
      <c r="CA29" t="s">
        <v>373</v>
      </c>
      <c r="CB29">
        <f t="shared" si="41"/>
        <v>9.9980699999999995E-3</v>
      </c>
      <c r="CC29">
        <f t="shared" si="42"/>
        <v>8.3967579128915986E-4</v>
      </c>
      <c r="CD29">
        <f t="shared" si="43"/>
        <v>8.398378799999999E-2</v>
      </c>
      <c r="CE29">
        <f t="shared" si="44"/>
        <v>1.8996332999999997E-2</v>
      </c>
      <c r="CF29">
        <v>1599601487</v>
      </c>
      <c r="CG29">
        <v>400.334</v>
      </c>
      <c r="CH29">
        <v>400.04</v>
      </c>
      <c r="CI29">
        <v>18.494</v>
      </c>
      <c r="CJ29">
        <v>16.682300000000001</v>
      </c>
      <c r="CK29">
        <v>366.48599999999999</v>
      </c>
      <c r="CL29">
        <v>17.191600000000001</v>
      </c>
      <c r="CM29">
        <v>500.04199999999997</v>
      </c>
      <c r="CN29">
        <v>102.021</v>
      </c>
      <c r="CO29">
        <v>0.19994899999999999</v>
      </c>
      <c r="CP29">
        <v>23.234100000000002</v>
      </c>
      <c r="CQ29">
        <v>23.003900000000002</v>
      </c>
      <c r="CR29">
        <v>999.9</v>
      </c>
      <c r="CS29">
        <v>0</v>
      </c>
      <c r="CT29">
        <v>0</v>
      </c>
      <c r="CU29">
        <v>10001.200000000001</v>
      </c>
      <c r="CV29">
        <v>0</v>
      </c>
      <c r="CW29">
        <v>1.5289399999999999E-3</v>
      </c>
      <c r="CX29">
        <v>0.29391499999999998</v>
      </c>
      <c r="CY29">
        <v>407.87799999999999</v>
      </c>
      <c r="CZ29">
        <v>406.827</v>
      </c>
      <c r="DA29">
        <v>1.8116699999999999</v>
      </c>
      <c r="DB29">
        <v>400.04</v>
      </c>
      <c r="DC29">
        <v>16.682300000000001</v>
      </c>
      <c r="DD29">
        <v>1.8867700000000001</v>
      </c>
      <c r="DE29">
        <v>1.70194</v>
      </c>
      <c r="DF29">
        <v>16.524799999999999</v>
      </c>
      <c r="DG29">
        <v>14.914099999999999</v>
      </c>
      <c r="DH29">
        <v>9.9980699999999995E-3</v>
      </c>
      <c r="DI29">
        <v>0</v>
      </c>
      <c r="DJ29">
        <v>0</v>
      </c>
      <c r="DK29">
        <v>0</v>
      </c>
      <c r="DL29">
        <v>730.5</v>
      </c>
      <c r="DM29">
        <v>9.9980699999999995E-3</v>
      </c>
      <c r="DN29">
        <v>23.9</v>
      </c>
      <c r="DO29">
        <v>-2.7</v>
      </c>
      <c r="DP29">
        <v>37.311999999999998</v>
      </c>
      <c r="DQ29">
        <v>42.311999999999998</v>
      </c>
      <c r="DR29">
        <v>40.186999999999998</v>
      </c>
      <c r="DS29">
        <v>41.25</v>
      </c>
      <c r="DT29">
        <v>39.875</v>
      </c>
      <c r="DU29">
        <v>0</v>
      </c>
      <c r="DV29">
        <v>0</v>
      </c>
      <c r="DW29">
        <v>0</v>
      </c>
      <c r="DX29">
        <v>99.700000047683702</v>
      </c>
      <c r="DY29">
        <v>0</v>
      </c>
      <c r="DZ29">
        <v>733.55384615384605</v>
      </c>
      <c r="EA29">
        <v>-1.44615378211519</v>
      </c>
      <c r="EB29">
        <v>15.9589744303345</v>
      </c>
      <c r="EC29">
        <v>19.457692307692302</v>
      </c>
      <c r="ED29">
        <v>15</v>
      </c>
      <c r="EE29">
        <v>1599601461.5</v>
      </c>
      <c r="EF29" t="s">
        <v>432</v>
      </c>
      <c r="EG29">
        <v>1599601449</v>
      </c>
      <c r="EH29">
        <v>1599601461.5</v>
      </c>
      <c r="EI29">
        <v>57</v>
      </c>
      <c r="EJ29">
        <v>1.4999999999999999E-2</v>
      </c>
      <c r="EK29">
        <v>3.0000000000000001E-3</v>
      </c>
      <c r="EL29">
        <v>33.848999999999997</v>
      </c>
      <c r="EM29">
        <v>1.302</v>
      </c>
      <c r="EN29">
        <v>400</v>
      </c>
      <c r="EO29">
        <v>17</v>
      </c>
      <c r="EP29">
        <v>0.37</v>
      </c>
      <c r="EQ29">
        <v>0.06</v>
      </c>
      <c r="ER29">
        <v>0.25207980000000002</v>
      </c>
      <c r="ES29">
        <v>-3.00042776735493E-3</v>
      </c>
      <c r="ET29">
        <v>4.8626339474712697E-2</v>
      </c>
      <c r="EU29">
        <v>1</v>
      </c>
      <c r="EV29">
        <v>1.81149775</v>
      </c>
      <c r="EW29">
        <v>0.142909080675414</v>
      </c>
      <c r="EX29">
        <v>5.50747642068262E-2</v>
      </c>
      <c r="EY29">
        <v>1</v>
      </c>
      <c r="EZ29">
        <v>2</v>
      </c>
      <c r="FA29">
        <v>2</v>
      </c>
      <c r="FB29" t="s">
        <v>383</v>
      </c>
      <c r="FC29">
        <v>2.93432</v>
      </c>
      <c r="FD29">
        <v>2.8851599999999999</v>
      </c>
      <c r="FE29">
        <v>9.3596100000000002E-2</v>
      </c>
      <c r="FF29">
        <v>0.100025</v>
      </c>
      <c r="FG29">
        <v>9.4193899999999997E-2</v>
      </c>
      <c r="FH29">
        <v>9.0785099999999994E-2</v>
      </c>
      <c r="FI29">
        <v>29099.3</v>
      </c>
      <c r="FJ29">
        <v>29336.5</v>
      </c>
      <c r="FK29">
        <v>29738.799999999999</v>
      </c>
      <c r="FL29">
        <v>29737.8</v>
      </c>
      <c r="FM29">
        <v>35903.300000000003</v>
      </c>
      <c r="FN29">
        <v>34544</v>
      </c>
      <c r="FO29">
        <v>43077.1</v>
      </c>
      <c r="FP29">
        <v>40773.4</v>
      </c>
      <c r="FQ29">
        <v>2.0554999999999999</v>
      </c>
      <c r="FR29">
        <v>2.0179</v>
      </c>
      <c r="FS29">
        <v>-2.2888200000000001E-2</v>
      </c>
      <c r="FT29">
        <v>0</v>
      </c>
      <c r="FU29">
        <v>23.380500000000001</v>
      </c>
      <c r="FV29">
        <v>999.9</v>
      </c>
      <c r="FW29">
        <v>45.874000000000002</v>
      </c>
      <c r="FX29">
        <v>31.33</v>
      </c>
      <c r="FY29">
        <v>20.669699999999999</v>
      </c>
      <c r="FZ29">
        <v>63.825000000000003</v>
      </c>
      <c r="GA29">
        <v>35.849400000000003</v>
      </c>
      <c r="GB29">
        <v>1</v>
      </c>
      <c r="GC29">
        <v>9.1681899999999997E-2</v>
      </c>
      <c r="GD29">
        <v>2.44659</v>
      </c>
      <c r="GE29">
        <v>20.274799999999999</v>
      </c>
      <c r="GF29">
        <v>5.2499399999999996</v>
      </c>
      <c r="GG29">
        <v>12.0459</v>
      </c>
      <c r="GH29">
        <v>5.0253500000000004</v>
      </c>
      <c r="GI29">
        <v>3.3010000000000002</v>
      </c>
      <c r="GJ29">
        <v>9999</v>
      </c>
      <c r="GK29">
        <v>999.9</v>
      </c>
      <c r="GL29">
        <v>9999</v>
      </c>
      <c r="GM29">
        <v>9999</v>
      </c>
      <c r="GN29">
        <v>1.8775900000000001</v>
      </c>
      <c r="GO29">
        <v>1.8792500000000001</v>
      </c>
      <c r="GP29">
        <v>1.87815</v>
      </c>
      <c r="GQ29">
        <v>1.87866</v>
      </c>
      <c r="GR29">
        <v>1.88008</v>
      </c>
      <c r="GS29">
        <v>1.87469</v>
      </c>
      <c r="GT29">
        <v>1.8816999999999999</v>
      </c>
      <c r="GU29">
        <v>1.8765400000000001</v>
      </c>
      <c r="GV29">
        <v>0</v>
      </c>
      <c r="GW29">
        <v>0</v>
      </c>
      <c r="GX29">
        <v>0</v>
      </c>
      <c r="GY29">
        <v>0</v>
      </c>
      <c r="GZ29" t="s">
        <v>375</v>
      </c>
      <c r="HA29" t="s">
        <v>376</v>
      </c>
      <c r="HB29" t="s">
        <v>377</v>
      </c>
      <c r="HC29" t="s">
        <v>377</v>
      </c>
      <c r="HD29" t="s">
        <v>377</v>
      </c>
      <c r="HE29" t="s">
        <v>377</v>
      </c>
      <c r="HF29">
        <v>0</v>
      </c>
      <c r="HG29">
        <v>100</v>
      </c>
      <c r="HH29">
        <v>100</v>
      </c>
      <c r="HI29">
        <v>33.847999999999999</v>
      </c>
      <c r="HJ29">
        <v>1.3024</v>
      </c>
      <c r="HK29">
        <v>33.848571428571397</v>
      </c>
      <c r="HL29">
        <v>0</v>
      </c>
      <c r="HM29">
        <v>0</v>
      </c>
      <c r="HN29">
        <v>0</v>
      </c>
      <c r="HO29">
        <v>1.30236</v>
      </c>
      <c r="HP29">
        <v>0</v>
      </c>
      <c r="HQ29">
        <v>0</v>
      </c>
      <c r="HR29">
        <v>0</v>
      </c>
      <c r="HS29">
        <v>-1</v>
      </c>
      <c r="HT29">
        <v>-1</v>
      </c>
      <c r="HU29">
        <v>-1</v>
      </c>
      <c r="HV29">
        <v>-1</v>
      </c>
      <c r="HW29">
        <v>0.6</v>
      </c>
      <c r="HX29">
        <v>0.4</v>
      </c>
      <c r="HY29">
        <v>2</v>
      </c>
      <c r="HZ29">
        <v>486.24900000000002</v>
      </c>
      <c r="IA29">
        <v>515.62800000000004</v>
      </c>
      <c r="IB29">
        <v>20.8766</v>
      </c>
      <c r="IC29">
        <v>28.391200000000001</v>
      </c>
      <c r="ID29">
        <v>30.0002</v>
      </c>
      <c r="IE29">
        <v>28.434100000000001</v>
      </c>
      <c r="IF29">
        <v>28.417999999999999</v>
      </c>
      <c r="IG29">
        <v>18.493600000000001</v>
      </c>
      <c r="IH29">
        <v>100</v>
      </c>
      <c r="II29">
        <v>0</v>
      </c>
      <c r="IJ29">
        <v>20.879899999999999</v>
      </c>
      <c r="IK29">
        <v>400</v>
      </c>
      <c r="IL29">
        <v>14.7044</v>
      </c>
      <c r="IM29">
        <v>100.79600000000001</v>
      </c>
      <c r="IN29">
        <v>111.029</v>
      </c>
    </row>
    <row r="30" spans="1:248" x14ac:dyDescent="0.35">
      <c r="A30">
        <v>13</v>
      </c>
      <c r="B30">
        <v>1600212106</v>
      </c>
      <c r="C30">
        <v>0</v>
      </c>
      <c r="D30" t="s">
        <v>433</v>
      </c>
      <c r="E30" t="s">
        <v>434</v>
      </c>
      <c r="F30">
        <v>1600212106</v>
      </c>
      <c r="G30">
        <f>CF30*AE30*(CB30-CC30)/(100*BV30*(1000-AE30*CB30))</f>
        <v>1.4204619774049485E-3</v>
      </c>
      <c r="H30">
        <f>CF30*AE30*(CA30-BZ30*(1000-AE30*CC30)/(1000-AE30*CB30))/(100*BV30)</f>
        <v>-0.97885382855338321</v>
      </c>
      <c r="I30">
        <f>BZ30 - IF(AE30&gt;1, H30*BV30*100/(AG30*CN30), 0)</f>
        <v>400.471</v>
      </c>
      <c r="J30">
        <f>((P30-G30/2)*I30-H30)/(P30+G30/2)</f>
        <v>403.43429760643551</v>
      </c>
      <c r="K30">
        <f>J30*(CG30+CH30)/1000</f>
        <v>41.029320513033177</v>
      </c>
      <c r="L30">
        <f>(BZ30 - IF(AE30&gt;1, H30*BV30*100/(AG30*CN30), 0))*(CG30+CH30)/1000</f>
        <v>40.727952761229993</v>
      </c>
      <c r="M30">
        <f>2/((1/O30-1/N30)+SIGN(O30)*SQRT((1/O30-1/N30)*(1/O30-1/N30) + 4*BW30/((BW30+1)*(BW30+1))*(2*1/O30*1/N30-1/N30*1/N30)))</f>
        <v>0.22830583032297783</v>
      </c>
      <c r="N30">
        <f>IF(LEFT(BX30,1)&lt;&gt;"0",IF(LEFT(BX30,1)="1",3,$B$7),$D$5+$E$5*(CN30*CG30/($K$5*1000))+$F$5*(CN30*CG30/($K$5*1000))*MAX(MIN(BV30,$J$5),$I$5)*MAX(MIN(BV30,$J$5),$I$5)+$G$5*MAX(MIN(BV30,$J$5),$I$5)*(CN30*CG30/($K$5*1000))+$H$5*(CN30*CG30/($K$5*1000))*(CN30*CG30/($K$5*1000)))</f>
        <v>2.9564735726004163</v>
      </c>
      <c r="O30">
        <f>G30*(1000-(1000*0.61365*EXP(17.502*S30/(240.97+S30))/(CG30+CH30)+CB30)/2)/(1000*0.61365*EXP(17.502*S30/(240.97+S30))/(CG30+CH30)-CB30)</f>
        <v>0.21894401451380585</v>
      </c>
      <c r="P30">
        <f>1/((BW30+1)/(M30/1.6)+1/(N30/1.37)) + BW30/((BW30+1)/(M30/1.6) + BW30/(N30/1.37))</f>
        <v>0.13764914240316384</v>
      </c>
      <c r="Q30">
        <f>(BS30*BU30)</f>
        <v>1.9963409403257826E-3</v>
      </c>
      <c r="R30">
        <f>(CI30+(Q30+2*0.95*0.0000000567*(((CI30+$B$9)+273)^4-(CI30+273)^4)-44100*G30)/(1.84*29.3*N30+8*0.95*0.0000000567*(CI30+273)^3))</f>
        <v>25.644488148897452</v>
      </c>
      <c r="S30">
        <f>($C$9*CJ30+$D$9*CK30+$E$9*R30)</f>
        <v>25.1523</v>
      </c>
      <c r="T30">
        <f>0.61365*EXP(17.502*S30/(240.97+S30))</f>
        <v>3.2086638231241302</v>
      </c>
      <c r="U30">
        <f>(V30/W30*100)</f>
        <v>76.044027723166863</v>
      </c>
      <c r="V30">
        <f>CB30*(CG30+CH30)/1000</f>
        <v>2.5675926720710001</v>
      </c>
      <c r="W30">
        <f>0.61365*EXP(17.502*CI30/(240.97+CI30))</f>
        <v>3.3764553889993141</v>
      </c>
      <c r="X30">
        <f>(T30-CB30*(CG30+CH30)/1000)</f>
        <v>0.64107115105313017</v>
      </c>
      <c r="Y30">
        <f>(-G30*44100)</f>
        <v>-62.642373203558229</v>
      </c>
      <c r="Z30">
        <f>2*29.3*N30*0.92*(CI30-S30)</f>
        <v>136.86768056736892</v>
      </c>
      <c r="AA30">
        <f>2*0.95*0.0000000567*(((CI30+$B$9)+273)^4-(S30+273)^4)</f>
        <v>9.8498213387289031</v>
      </c>
      <c r="AB30">
        <f>Q30+AA30+Y30+Z30</f>
        <v>84.077125043479924</v>
      </c>
      <c r="AC30">
        <v>3</v>
      </c>
      <c r="AD30">
        <v>0</v>
      </c>
      <c r="AE30">
        <f>IF(AC30*$H$15&gt;=AG30,1,(AG30/(AG30-AC30*$H$15)))</f>
        <v>1</v>
      </c>
      <c r="AF30">
        <f>(AE30-1)*100</f>
        <v>0</v>
      </c>
      <c r="AG30">
        <f>MAX(0,($B$15+$C$15*CN30)/(1+$D$15*CN30)*CG30/(CI30+273)*$E$15)</f>
        <v>53871.842887584207</v>
      </c>
      <c r="AH30" t="s">
        <v>435</v>
      </c>
      <c r="AI30">
        <v>10274.6</v>
      </c>
      <c r="AJ30">
        <v>747.96680000000003</v>
      </c>
      <c r="AK30">
        <v>3940.53</v>
      </c>
      <c r="AL30">
        <f>AK30-AJ30</f>
        <v>3192.5632000000001</v>
      </c>
      <c r="AM30">
        <f>AL30/AK30</f>
        <v>0.81018624398240846</v>
      </c>
      <c r="AN30">
        <v>-0.97885382855338299</v>
      </c>
      <c r="AO30" t="s">
        <v>373</v>
      </c>
      <c r="AP30" t="s">
        <v>373</v>
      </c>
      <c r="AQ30">
        <v>0</v>
      </c>
      <c r="AR30">
        <v>0</v>
      </c>
      <c r="AS30" t="e">
        <f>1-AQ30/AR30</f>
        <v>#DIV/0!</v>
      </c>
      <c r="AT30">
        <v>0.5</v>
      </c>
      <c r="AU30">
        <f>BS30</f>
        <v>2.1009409053695999E-2</v>
      </c>
      <c r="AV30">
        <f>H30</f>
        <v>-0.97885382855338321</v>
      </c>
      <c r="AW30" t="e">
        <f>AS30*AT30*AU30</f>
        <v>#DIV/0!</v>
      </c>
      <c r="AX30" t="e">
        <f>BC30/AR30</f>
        <v>#DIV/0!</v>
      </c>
      <c r="AY30">
        <f>(AV30-AN30)/AU30</f>
        <v>-1.0568817255046447E-14</v>
      </c>
      <c r="AZ30" t="e">
        <f>(AK30-AR30)/AR30</f>
        <v>#DIV/0!</v>
      </c>
      <c r="BA30" t="s">
        <v>373</v>
      </c>
      <c r="BB30">
        <v>0</v>
      </c>
      <c r="BC30">
        <f>AR30-BB30</f>
        <v>0</v>
      </c>
      <c r="BD30" t="e">
        <f>(AR30-AQ30)/(AR30-BB30)</f>
        <v>#DIV/0!</v>
      </c>
      <c r="BE30">
        <f>(AK30-AR30)/(AK30-BB30)</f>
        <v>1</v>
      </c>
      <c r="BF30">
        <f>(AR30-AQ30)/(AR30-AJ30)</f>
        <v>0</v>
      </c>
      <c r="BG30">
        <f>(AK30-AR30)/(AK30-AJ30)</f>
        <v>1.2342841012513082</v>
      </c>
      <c r="BH30" t="e">
        <f>(BD30*BB30/AQ30)</f>
        <v>#DIV/0!</v>
      </c>
      <c r="BI30" t="e">
        <f>(1-BH30)</f>
        <v>#DIV/0!</v>
      </c>
      <c r="BJ30">
        <v>1934</v>
      </c>
      <c r="BK30">
        <v>300</v>
      </c>
      <c r="BL30">
        <v>300</v>
      </c>
      <c r="BM30">
        <v>300</v>
      </c>
      <c r="BN30">
        <v>10274.6</v>
      </c>
      <c r="BO30">
        <v>3900.47</v>
      </c>
      <c r="BP30">
        <v>-8.5223499999999997E-3</v>
      </c>
      <c r="BQ30">
        <v>24.42</v>
      </c>
      <c r="BR30">
        <f>$B$13*CO30+$C$13*CP30+$F$13*CQ30*(1-CT30)</f>
        <v>5.0011199999999999E-2</v>
      </c>
      <c r="BS30">
        <f>BR30*BT30</f>
        <v>2.1009409053695999E-2</v>
      </c>
      <c r="BT30">
        <f>($B$13*$D$11+$C$13*$D$11+$F$13*((DD30+CV30)/MAX(DD30+CV30+DE30, 0.1)*$I$11+DE30/MAX(DD30+CV30+DE30, 0.1)*$J$11))/($B$13+$C$13+$F$13)</f>
        <v>0.42009407999999998</v>
      </c>
      <c r="BU30">
        <f>($B$13*$K$11+$C$13*$K$11+$F$13*((DD30+CV30)/MAX(DD30+CV30+DE30, 0.1)*$P$11+DE30/MAX(DD30+CV30+DE30, 0.1)*$Q$11))/($B$13+$C$13+$F$13)</f>
        <v>9.502128E-2</v>
      </c>
      <c r="BV30">
        <v>6</v>
      </c>
      <c r="BW30">
        <v>0.5</v>
      </c>
      <c r="BX30" t="s">
        <v>46</v>
      </c>
      <c r="BY30">
        <v>1600212106</v>
      </c>
      <c r="BZ30">
        <v>400.471</v>
      </c>
      <c r="CA30">
        <v>400.06099999999998</v>
      </c>
      <c r="CB30">
        <v>25.246700000000001</v>
      </c>
      <c r="CC30">
        <v>23.862100000000002</v>
      </c>
      <c r="CD30">
        <v>403.72800000000001</v>
      </c>
      <c r="CE30">
        <v>25.423300000000001</v>
      </c>
      <c r="CF30">
        <v>600</v>
      </c>
      <c r="CG30">
        <v>101.6</v>
      </c>
      <c r="CH30">
        <v>0.10013</v>
      </c>
      <c r="CI30">
        <v>26.010999999999999</v>
      </c>
      <c r="CJ30">
        <v>25.1523</v>
      </c>
      <c r="CK30">
        <v>999.9</v>
      </c>
      <c r="CL30">
        <v>0</v>
      </c>
      <c r="CM30">
        <v>0</v>
      </c>
      <c r="CN30">
        <v>9994.3799999999992</v>
      </c>
      <c r="CO30">
        <v>0</v>
      </c>
      <c r="CP30">
        <v>1.5289399999999999E-3</v>
      </c>
      <c r="CQ30">
        <v>5.0011199999999999E-2</v>
      </c>
      <c r="CR30">
        <v>0</v>
      </c>
      <c r="CS30">
        <v>0</v>
      </c>
      <c r="CT30">
        <v>0</v>
      </c>
      <c r="CU30">
        <v>748.41</v>
      </c>
      <c r="CV30">
        <v>5.0011199999999999E-2</v>
      </c>
      <c r="CW30">
        <v>4.88</v>
      </c>
      <c r="CX30">
        <v>-1.49</v>
      </c>
      <c r="CY30">
        <v>39</v>
      </c>
      <c r="CZ30">
        <v>43.75</v>
      </c>
      <c r="DA30">
        <v>41.436999999999998</v>
      </c>
      <c r="DB30">
        <v>43.375</v>
      </c>
      <c r="DC30">
        <v>41.125</v>
      </c>
      <c r="DD30">
        <v>0</v>
      </c>
      <c r="DE30">
        <v>0</v>
      </c>
      <c r="DF30">
        <v>0</v>
      </c>
      <c r="DG30">
        <v>769.09999990463302</v>
      </c>
      <c r="DH30">
        <v>0</v>
      </c>
      <c r="DI30">
        <v>747.96680000000003</v>
      </c>
      <c r="DJ30">
        <v>-1.0484616238904201</v>
      </c>
      <c r="DK30">
        <v>-0.23307673568321499</v>
      </c>
      <c r="DL30">
        <v>9.1511999999999993</v>
      </c>
      <c r="DM30">
        <v>15</v>
      </c>
      <c r="DN30">
        <v>1600212130</v>
      </c>
      <c r="DO30" t="s">
        <v>436</v>
      </c>
      <c r="DP30">
        <v>1600212130</v>
      </c>
      <c r="DQ30">
        <v>1600209853</v>
      </c>
      <c r="DR30">
        <v>130</v>
      </c>
      <c r="DS30">
        <v>-9.2999999999999999E-2</v>
      </c>
      <c r="DT30">
        <v>-1E-3</v>
      </c>
      <c r="DU30">
        <v>-3.2570000000000001</v>
      </c>
      <c r="DV30">
        <v>-0.17699999999999999</v>
      </c>
      <c r="DW30">
        <v>400</v>
      </c>
      <c r="DX30">
        <v>24</v>
      </c>
      <c r="DY30">
        <v>0.59</v>
      </c>
      <c r="DZ30">
        <v>0.04</v>
      </c>
      <c r="EA30">
        <v>399.99937499999999</v>
      </c>
      <c r="EB30">
        <v>0.13586116322604899</v>
      </c>
      <c r="EC30">
        <v>3.4927558961372202E-2</v>
      </c>
      <c r="ED30">
        <v>0</v>
      </c>
      <c r="EE30">
        <v>400.59092500000003</v>
      </c>
      <c r="EF30">
        <v>-8.0994371482522295E-2</v>
      </c>
      <c r="EG30">
        <v>1.4853261426364801E-2</v>
      </c>
      <c r="EH30">
        <v>1</v>
      </c>
      <c r="EI30">
        <v>23.865612500000001</v>
      </c>
      <c r="EJ30">
        <v>-1.1938086304035899E-2</v>
      </c>
      <c r="EK30">
        <v>1.4108840313786901E-3</v>
      </c>
      <c r="EL30">
        <v>1</v>
      </c>
      <c r="EM30">
        <v>25.235620000000001</v>
      </c>
      <c r="EN30">
        <v>0.106820262664142</v>
      </c>
      <c r="EO30">
        <v>1.0776576450803099E-2</v>
      </c>
      <c r="EP30">
        <v>1</v>
      </c>
      <c r="EQ30">
        <v>3</v>
      </c>
      <c r="ER30">
        <v>4</v>
      </c>
      <c r="ES30" t="s">
        <v>437</v>
      </c>
      <c r="ET30">
        <v>100</v>
      </c>
      <c r="EU30">
        <v>100</v>
      </c>
      <c r="EV30">
        <v>-3.2570000000000001</v>
      </c>
      <c r="EW30">
        <v>-0.17660000000000001</v>
      </c>
      <c r="EX30">
        <v>-3.1634500000000698</v>
      </c>
      <c r="EY30">
        <v>0</v>
      </c>
      <c r="EZ30">
        <v>0</v>
      </c>
      <c r="FA30">
        <v>0</v>
      </c>
      <c r="FB30">
        <v>-0.17665500000000001</v>
      </c>
      <c r="FC30">
        <v>0</v>
      </c>
      <c r="FD30">
        <v>0</v>
      </c>
      <c r="FE30">
        <v>0</v>
      </c>
      <c r="FF30">
        <v>-1</v>
      </c>
      <c r="FG30">
        <v>-1</v>
      </c>
      <c r="FH30">
        <v>-1</v>
      </c>
      <c r="FI30">
        <v>-1</v>
      </c>
      <c r="FJ30">
        <v>12.5</v>
      </c>
      <c r="FK30">
        <v>37.5</v>
      </c>
      <c r="FL30">
        <v>2</v>
      </c>
      <c r="FM30">
        <v>623.07600000000002</v>
      </c>
      <c r="FN30">
        <v>346.72899999999998</v>
      </c>
      <c r="FO30">
        <v>21.945900000000002</v>
      </c>
      <c r="FP30">
        <v>33.717100000000002</v>
      </c>
      <c r="FQ30">
        <v>30</v>
      </c>
      <c r="FR30">
        <v>33.752099999999999</v>
      </c>
      <c r="FS30">
        <v>33.750700000000002</v>
      </c>
      <c r="FT30">
        <v>20.640599999999999</v>
      </c>
      <c r="FU30">
        <v>100</v>
      </c>
      <c r="FV30">
        <v>0</v>
      </c>
      <c r="FW30">
        <v>21.9451</v>
      </c>
      <c r="FX30">
        <v>400</v>
      </c>
      <c r="FY30">
        <v>1.9345000000000001</v>
      </c>
      <c r="FZ30">
        <v>100.46899999999999</v>
      </c>
      <c r="GA30">
        <v>100.625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2020-09-08T16:54:46Z</dcterms:created>
  <dcterms:modified xsi:type="dcterms:W3CDTF">2020-09-21T13:50:47Z</dcterms:modified>
</cp:coreProperties>
</file>